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2120" windowHeight="8820" tabRatio="935" firstSheet="36" activeTab="45"/>
  </bookViews>
  <sheets>
    <sheet name="First-Page" sheetId="1" r:id="rId1"/>
    <sheet name="Contents" sheetId="2" r:id="rId2"/>
    <sheet name="Sheet1" sheetId="3" r:id="rId3"/>
    <sheet name="AT-1-Gen_Info " sheetId="4" r:id="rId4"/>
    <sheet name="AT-2-S1 BUDGET" sheetId="5" r:id="rId5"/>
    <sheet name="AT_2A_fundflow" sheetId="6" r:id="rId6"/>
    <sheet name="AT-3" sheetId="7" r:id="rId7"/>
    <sheet name="AT3A_cvrg(Insti)_PY" sheetId="8" r:id="rId8"/>
    <sheet name="AT3B_cvrg(Insti)_UPY " sheetId="9" r:id="rId9"/>
    <sheet name="AT3C_cvrg(Insti)_UPY " sheetId="10" r:id="rId10"/>
    <sheet name="enrolment vs availed_PY" sheetId="11" r:id="rId11"/>
    <sheet name="enrolment vs availed_UPY" sheetId="12" r:id="rId12"/>
    <sheet name="AT-4B" sheetId="13" r:id="rId13"/>
    <sheet name="T5_PLAN_vs_PRFM" sheetId="14" r:id="rId14"/>
    <sheet name="T5A_PLAN_vs_PRFM " sheetId="15" r:id="rId15"/>
    <sheet name="T5B_PLAN_vs_PRFM  (2)" sheetId="16" r:id="rId16"/>
    <sheet name="T5C_Drought_PLAN_vs_PRFM " sheetId="17" r:id="rId17"/>
    <sheet name="T5D_Drought_PLAN_vs_PRFM  " sheetId="18" r:id="rId18"/>
    <sheet name="T6_FG_py_Utlsn" sheetId="19" r:id="rId19"/>
    <sheet name="T6A_FG_Upy_Utlsn " sheetId="20" r:id="rId20"/>
    <sheet name="T6B_Pay_FG_FCI_Pry" sheetId="21" r:id="rId21"/>
    <sheet name="T6C_Coarse_Grain" sheetId="22" r:id="rId22"/>
    <sheet name="T7_CC_PY_Utlsn" sheetId="23" r:id="rId23"/>
    <sheet name="T7ACC_UPY_Utlsn " sheetId="24" r:id="rId24"/>
    <sheet name="AT-8_Hon_CCH_Pry" sheetId="25" r:id="rId25"/>
    <sheet name="AT-8A_Hon_CCH_UPry" sheetId="26" r:id="rId26"/>
    <sheet name="AT9_TA" sheetId="27" r:id="rId27"/>
    <sheet name="AT10_MME" sheetId="28" r:id="rId28"/>
    <sheet name="AT10A_" sheetId="29" r:id="rId29"/>
    <sheet name="AT-10 B" sheetId="30" r:id="rId30"/>
    <sheet name="AT-10 C" sheetId="31" r:id="rId31"/>
    <sheet name="AT-10D" sheetId="32" r:id="rId32"/>
    <sheet name="AT-10 E" sheetId="33" r:id="rId33"/>
    <sheet name="AT-10 F" sheetId="34" r:id="rId34"/>
    <sheet name="AT11_KS Year wise" sheetId="35" r:id="rId35"/>
    <sheet name="AT11A_KS-District wise" sheetId="36" r:id="rId36"/>
    <sheet name="AT12_KD-New" sheetId="37" r:id="rId37"/>
    <sheet name="AT12A_KD-Replacement" sheetId="38" r:id="rId38"/>
    <sheet name="Mode of cooking" sheetId="39" r:id="rId39"/>
    <sheet name="AT-14" sheetId="40" r:id="rId40"/>
    <sheet name="AT-14 A" sheetId="41" r:id="rId41"/>
    <sheet name="AT-15" sheetId="42" r:id="rId42"/>
    <sheet name="AT-16" sheetId="43" r:id="rId43"/>
    <sheet name="AT_17_Coverage-RBSK " sheetId="44" r:id="rId44"/>
    <sheet name="AT18_Details_Community " sheetId="45" r:id="rId45"/>
    <sheet name="AT_19_Impl_Agency" sheetId="46" r:id="rId46"/>
    <sheet name="AT_20_CentralCookingagency " sheetId="47" r:id="rId47"/>
    <sheet name="AT-21" sheetId="48" r:id="rId48"/>
    <sheet name="AT-22" sheetId="49" r:id="rId49"/>
    <sheet name="AT-23 MIS" sheetId="50" r:id="rId50"/>
    <sheet name="AT-23A _AMS" sheetId="51" r:id="rId51"/>
    <sheet name="AT-24" sheetId="52" r:id="rId52"/>
    <sheet name="AT-25" sheetId="53" r:id="rId53"/>
    <sheet name="Sheet1 (2)" sheetId="54" r:id="rId54"/>
    <sheet name="AT26_NoWD" sheetId="55" r:id="rId55"/>
    <sheet name="AT26A_NoWD" sheetId="56" r:id="rId56"/>
    <sheet name="AT27_Req_FG_CA_Pry" sheetId="57" r:id="rId57"/>
    <sheet name="AT27A_Req_FG_CA_U Pry " sheetId="58" r:id="rId58"/>
    <sheet name="AT27B_Req_FG_CA_N CLP" sheetId="59" r:id="rId59"/>
    <sheet name="AT27C_Req_FG_Drought -Pry " sheetId="60" r:id="rId60"/>
    <sheet name="AT27D_Req_FG_Drought -UPry " sheetId="61" r:id="rId61"/>
    <sheet name="AT_28_RqmtKitchen" sheetId="62" r:id="rId62"/>
    <sheet name="AT-28A_RqmtPlinthArea" sheetId="63" r:id="rId63"/>
    <sheet name="AT29_K_D" sheetId="64" r:id="rId64"/>
    <sheet name="AT-30_Coook-cum-Helper" sheetId="65" r:id="rId65"/>
    <sheet name="AT_31_Budget_provision " sheetId="66" r:id="rId66"/>
    <sheet name="AT32_Drought Pry Util" sheetId="67" r:id="rId67"/>
    <sheet name="AT-32A Drought UPry Util" sheetId="68" r:id="rId68"/>
    <sheet name="Sheet2" sheetId="69" r:id="rId69"/>
    <sheet name="Sheet3" sheetId="70" r:id="rId70"/>
  </sheets>
  <externalReferences>
    <externalReference r:id="rId73"/>
    <externalReference r:id="rId74"/>
  </externalReferences>
  <definedNames>
    <definedName name="_xlnm.Print_Area" localSheetId="43">'AT_17_Coverage-RBSK '!$A$1:$L$38</definedName>
    <definedName name="_xlnm.Print_Area" localSheetId="45">'AT_19_Impl_Agency'!$A$1:$J$41</definedName>
    <definedName name="_xlnm.Print_Area" localSheetId="46">'AT_20_CentralCookingagency '!$A$1:$M$38</definedName>
    <definedName name="_xlnm.Print_Area" localSheetId="61">'AT_28_RqmtKitchen'!$A$1:$S$33</definedName>
    <definedName name="_xlnm.Print_Area" localSheetId="5">'AT_2A_fundflow'!$A$1:$V$32</definedName>
    <definedName name="_xlnm.Print_Area" localSheetId="65">'AT_31_Budget_provision '!$A$1:$W$35</definedName>
    <definedName name="_xlnm.Print_Area" localSheetId="29">'AT-10 B'!$A$1:$J$33</definedName>
    <definedName name="_xlnm.Print_Area" localSheetId="30">'AT-10 C'!$A$1:$J$23</definedName>
    <definedName name="_xlnm.Print_Area" localSheetId="32">'AT-10 E'!$A$1:$G$24</definedName>
    <definedName name="_xlnm.Print_Area" localSheetId="27">'AT10_MME'!$A$1:$J$32</definedName>
    <definedName name="_xlnm.Print_Area" localSheetId="28">'AT10A_'!$A$1:$E$34</definedName>
    <definedName name="_xlnm.Print_Area" localSheetId="31">'AT-10D'!$A$1:$H$34</definedName>
    <definedName name="_xlnm.Print_Area" localSheetId="34">'AT11_KS Year wise'!$A$1:$K$32</definedName>
    <definedName name="_xlnm.Print_Area" localSheetId="35">'AT11A_KS-District wise'!$A$1:$K$25</definedName>
    <definedName name="_xlnm.Print_Area" localSheetId="36">'AT12_KD-New'!$A$1:$K$34</definedName>
    <definedName name="_xlnm.Print_Area" localSheetId="37">'AT12A_KD-Replacement'!$A$1:$K$32</definedName>
    <definedName name="_xlnm.Print_Area" localSheetId="39">'AT-14'!$A$1:$N$31</definedName>
    <definedName name="_xlnm.Print_Area" localSheetId="40">'AT-14 A'!$A$1:$H$31</definedName>
    <definedName name="_xlnm.Print_Area" localSheetId="41">'AT-15'!$A$1:$L$24</definedName>
    <definedName name="_xlnm.Print_Area" localSheetId="42">'AT-16'!$A$1:$K$32</definedName>
    <definedName name="_xlnm.Print_Area" localSheetId="44">'AT18_Details_Community '!$A$1:$F$34</definedName>
    <definedName name="_xlnm.Print_Area" localSheetId="3">'AT-1-Gen_Info '!$A$1:$T$105</definedName>
    <definedName name="_xlnm.Print_Area" localSheetId="49">'AT-23 MIS'!$A$1:$P$35</definedName>
    <definedName name="_xlnm.Print_Area" localSheetId="50">'AT-23A _AMS'!$A$1:$P$35</definedName>
    <definedName name="_xlnm.Print_Area" localSheetId="51">'AT-24'!$A$1:$M$33</definedName>
    <definedName name="_xlnm.Print_Area" localSheetId="54">'AT26_NoWD'!$A$1:$L$31</definedName>
    <definedName name="_xlnm.Print_Area" localSheetId="55">'AT26A_NoWD'!$A$1:$K$32</definedName>
    <definedName name="_xlnm.Print_Area" localSheetId="56">'AT27_Req_FG_CA_Pry'!$A$1:$R$39</definedName>
    <definedName name="_xlnm.Print_Area" localSheetId="57">'AT27A_Req_FG_CA_U Pry '!$A$1:$R$36</definedName>
    <definedName name="_xlnm.Print_Area" localSheetId="58">'AT27B_Req_FG_CA_N CLP'!$A$1:$N$34</definedName>
    <definedName name="_xlnm.Print_Area" localSheetId="59">'AT27C_Req_FG_Drought -Pry '!$A$1:$N$34</definedName>
    <definedName name="_xlnm.Print_Area" localSheetId="60">'AT27D_Req_FG_Drought -UPry '!$A$1:$N$34</definedName>
    <definedName name="_xlnm.Print_Area" localSheetId="62">'AT-28A_RqmtPlinthArea'!$A$1:$S$32</definedName>
    <definedName name="_xlnm.Print_Area" localSheetId="63">'AT29_K_D'!$A$1:$AF$32</definedName>
    <definedName name="_xlnm.Print_Area" localSheetId="4">'AT-2-S1 BUDGET'!$A$1:$V$34</definedName>
    <definedName name="_xlnm.Print_Area" localSheetId="6">'AT-3'!$A$1:$H$24</definedName>
    <definedName name="_xlnm.Print_Area" localSheetId="64">'AT-30_Coook-cum-Helper'!$A$1:$L$32</definedName>
    <definedName name="_xlnm.Print_Area" localSheetId="66">'AT32_Drought Pry Util'!$A$1:$L$35</definedName>
    <definedName name="_xlnm.Print_Area" localSheetId="67">'AT-32A Drought UPry Util'!$A$1:$L$35</definedName>
    <definedName name="_xlnm.Print_Area" localSheetId="7">'AT3A_cvrg(Insti)_PY'!$A$1:$N$39</definedName>
    <definedName name="_xlnm.Print_Area" localSheetId="8">'AT3B_cvrg(Insti)_UPY '!$A$1:$N$41</definedName>
    <definedName name="_xlnm.Print_Area" localSheetId="9">'AT3C_cvrg(Insti)_UPY '!$A$1:$N$40</definedName>
    <definedName name="_xlnm.Print_Area" localSheetId="12">'AT-4B'!$A$1:$G$24</definedName>
    <definedName name="_xlnm.Print_Area" localSheetId="24">'AT-8_Hon_CCH_Pry'!$A$1:$V$40</definedName>
    <definedName name="_xlnm.Print_Area" localSheetId="25">'AT-8A_Hon_CCH_UPry'!$A$1:$V$39</definedName>
    <definedName name="_xlnm.Print_Area" localSheetId="26">'AT9_TA'!$A$1:$I$33</definedName>
    <definedName name="_xlnm.Print_Area" localSheetId="1">'Contents'!$A$1:$C$66</definedName>
    <definedName name="_xlnm.Print_Area" localSheetId="10">'enrolment vs availed_PY'!$A$1:$Q$40</definedName>
    <definedName name="_xlnm.Print_Area" localSheetId="11">'enrolment vs availed_UPY'!$A$1:$Q$40</definedName>
    <definedName name="_xlnm.Print_Area" localSheetId="38">'Mode of cooking'!$A$1:$L$21</definedName>
    <definedName name="_xlnm.Print_Area" localSheetId="2">'Sheet1'!$A$1:$J$24</definedName>
    <definedName name="_xlnm.Print_Area" localSheetId="53">'Sheet1 (2)'!$A$1:$J$24</definedName>
    <definedName name="_xlnm.Print_Area" localSheetId="13">'T5_PLAN_vs_PRFM'!$A$1:$J$36</definedName>
    <definedName name="_xlnm.Print_Area" localSheetId="14">'T5A_PLAN_vs_PRFM '!$A$1:$J$39</definedName>
    <definedName name="_xlnm.Print_Area" localSheetId="15">'T5B_PLAN_vs_PRFM  (2)'!$A$1:$J$35</definedName>
    <definedName name="_xlnm.Print_Area" localSheetId="16">'T5C_Drought_PLAN_vs_PRFM '!$A$1:$J$35</definedName>
    <definedName name="_xlnm.Print_Area" localSheetId="17">'T5D_Drought_PLAN_vs_PRFM  '!$A$1:$J$35</definedName>
    <definedName name="_xlnm.Print_Area" localSheetId="18">'T6_FG_py_Utlsn'!$A$1:$L$35</definedName>
    <definedName name="_xlnm.Print_Area" localSheetId="19">'T6A_FG_Upy_Utlsn '!$A$1:$L$36</definedName>
    <definedName name="_xlnm.Print_Area" localSheetId="20">'T6B_Pay_FG_FCI_Pry'!$A$1:$P$35</definedName>
    <definedName name="_xlnm.Print_Area" localSheetId="21">'T6C_Coarse_Grain'!$A$1:$L$37</definedName>
    <definedName name="_xlnm.Print_Area" localSheetId="22">'T7_CC_PY_Utlsn'!$A$1:$Q$33</definedName>
    <definedName name="_xlnm.Print_Area" localSheetId="23">'T7ACC_UPY_Utlsn '!$A$1:$Q$33</definedName>
  </definedNames>
  <calcPr fullCalcOnLoad="1"/>
</workbook>
</file>

<file path=xl/sharedStrings.xml><?xml version="1.0" encoding="utf-8"?>
<sst xmlns="http://schemas.openxmlformats.org/spreadsheetml/2006/main" count="3149" uniqueCount="1060">
  <si>
    <t>[Mid-Day Meal Scheme]</t>
  </si>
  <si>
    <t>State:</t>
  </si>
  <si>
    <t>S.No.</t>
  </si>
  <si>
    <t>Name of District</t>
  </si>
  <si>
    <t>No. of  Institutions</t>
  </si>
  <si>
    <t xml:space="preserve">(Govt+LB)Schools </t>
  </si>
  <si>
    <t>GA Schools</t>
  </si>
  <si>
    <t>-</t>
  </si>
  <si>
    <t>Govt: Government Schools</t>
  </si>
  <si>
    <t>LB: Local Body Schools</t>
  </si>
  <si>
    <t>GA: Govt Aided Schools</t>
  </si>
  <si>
    <t xml:space="preserve"> </t>
  </si>
  <si>
    <t>(Signature)</t>
  </si>
  <si>
    <t xml:space="preserve">Secretary of the Nodal Department </t>
  </si>
  <si>
    <t xml:space="preserve">                          Government/UT Administration of ________</t>
  </si>
  <si>
    <t>(Only in MS-Excel Format)</t>
  </si>
  <si>
    <t xml:space="preserve">No. of children </t>
  </si>
  <si>
    <t>Total no. of meals served</t>
  </si>
  <si>
    <t>Total</t>
  </si>
  <si>
    <t>Government/UT Administration of ________</t>
  </si>
  <si>
    <t>[Qnty in MTs]</t>
  </si>
  <si>
    <t>Rice</t>
  </si>
  <si>
    <t xml:space="preserve">          Seal:</t>
  </si>
  <si>
    <t>[Rs. in lakh]</t>
  </si>
  <si>
    <t>Sl. No.</t>
  </si>
  <si>
    <t>Primary</t>
  </si>
  <si>
    <t>Upper Primary</t>
  </si>
  <si>
    <t>[Rs. in Lakh]</t>
  </si>
  <si>
    <t>Activities                                                               (Please list item-wise details as far as possible)</t>
  </si>
  <si>
    <t>I</t>
  </si>
  <si>
    <t xml:space="preserve">School Level Expenses </t>
  </si>
  <si>
    <t>i)Form &amp; Stationery</t>
  </si>
  <si>
    <t>Sub Total</t>
  </si>
  <si>
    <t>II</t>
  </si>
  <si>
    <t>ii) Transport &amp; Conveyance</t>
  </si>
  <si>
    <t>iv) Furniture, hardware and consumables etc.</t>
  </si>
  <si>
    <t>Grand Total</t>
  </si>
  <si>
    <t>District</t>
  </si>
  <si>
    <t xml:space="preserve">Completed (C) </t>
  </si>
  <si>
    <t xml:space="preserve">In progress (IP)                    </t>
  </si>
  <si>
    <t xml:space="preserve">Physical </t>
  </si>
  <si>
    <t>*: District-wise allocation made by State/UT out of Central Assistance provided for the purpose.</t>
  </si>
  <si>
    <t>Wheat</t>
  </si>
  <si>
    <t>SC</t>
  </si>
  <si>
    <t>ST</t>
  </si>
  <si>
    <t>OBC</t>
  </si>
  <si>
    <t>Minority</t>
  </si>
  <si>
    <t>Others</t>
  </si>
  <si>
    <t>Male</t>
  </si>
  <si>
    <t>Female</t>
  </si>
  <si>
    <t>Food item</t>
  </si>
  <si>
    <t>Calories</t>
  </si>
  <si>
    <t>Pulses</t>
  </si>
  <si>
    <t>Oil &amp; fat</t>
  </si>
  <si>
    <t>Salt &amp; Condiments</t>
  </si>
  <si>
    <t>Fuel</t>
  </si>
  <si>
    <t>Table-AT-1</t>
  </si>
  <si>
    <t>[MID-DAY MEAL SCHEME]</t>
  </si>
  <si>
    <t>Year</t>
  </si>
  <si>
    <t>Table:AT-2</t>
  </si>
  <si>
    <t>Table: AT-4</t>
  </si>
  <si>
    <t>Table: AT-4A</t>
  </si>
  <si>
    <t>Table: AT-5</t>
  </si>
  <si>
    <t>Table: AT-6</t>
  </si>
  <si>
    <t>Table: AT-7</t>
  </si>
  <si>
    <t>Table: AT-8</t>
  </si>
  <si>
    <t>Table: AT-9</t>
  </si>
  <si>
    <t>Table: AT-10</t>
  </si>
  <si>
    <t>Table: AT-11</t>
  </si>
  <si>
    <t>Table: AT-12</t>
  </si>
  <si>
    <t xml:space="preserve">Lifted from FCI </t>
  </si>
  <si>
    <t xml:space="preserve">Aggregate quantity Consumed at School level </t>
  </si>
  <si>
    <t>Table: AT-6A</t>
  </si>
  <si>
    <t xml:space="preserve">Expenditure           </t>
  </si>
  <si>
    <t>S. No.</t>
  </si>
  <si>
    <t>Month</t>
  </si>
  <si>
    <t>Total No. of Days in the month</t>
  </si>
  <si>
    <t>Anticipated No. of Working Days (3-8)</t>
  </si>
  <si>
    <t>Remarks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</si>
  <si>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</si>
  <si>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</si>
  <si>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</si>
  <si>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</si>
  <si>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</si>
  <si>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Seal:</t>
  </si>
  <si>
    <t>Anticipated No. of working days</t>
  </si>
  <si>
    <t>Requirement of Foodgrains (in MTs)</t>
  </si>
  <si>
    <t xml:space="preserve"> Government/UT Administration of ________</t>
  </si>
  <si>
    <t>Table: AT-17</t>
  </si>
  <si>
    <t>Table: AT-3A</t>
  </si>
  <si>
    <t>Table: AT-3B</t>
  </si>
  <si>
    <t xml:space="preserve">Total </t>
  </si>
  <si>
    <t xml:space="preserve">                                                                                                                                                                               Government/UT Administration of ________</t>
  </si>
  <si>
    <t>Table: AT-7A</t>
  </si>
  <si>
    <t xml:space="preserve">Total Cooking cost expenditure                   </t>
  </si>
  <si>
    <t>Govt.</t>
  </si>
  <si>
    <t>Protein content     (in gms)</t>
  </si>
  <si>
    <t>Quantity                 (in gms)</t>
  </si>
  <si>
    <t>No. of Cooks cum helper</t>
  </si>
  <si>
    <t>Govt. aided</t>
  </si>
  <si>
    <t>Local body</t>
  </si>
  <si>
    <t>Table: AT-18</t>
  </si>
  <si>
    <t>Madarsas/ Maqtab</t>
  </si>
  <si>
    <t>State</t>
  </si>
  <si>
    <t>No. of Institutions  serving MDM</t>
  </si>
  <si>
    <t>PERFORMANCE</t>
  </si>
  <si>
    <r>
      <t>Financial (</t>
    </r>
    <r>
      <rPr>
        <b/>
        <i/>
        <sz val="10"/>
        <rFont val="Arial"/>
        <family val="2"/>
      </rPr>
      <t>Rs. in lakh)</t>
    </r>
  </si>
  <si>
    <t>Yet to start</t>
  </si>
  <si>
    <t>This information is based on the Academic Calendar prepared by the Education Department</t>
  </si>
  <si>
    <t xml:space="preserve">Balance requirement of kitchen  cum stores </t>
  </si>
  <si>
    <t>Balance requirement of kitchen  Devices</t>
  </si>
  <si>
    <t>Total No. of Institutions</t>
  </si>
  <si>
    <t>SI.No</t>
  </si>
  <si>
    <t>Component</t>
  </si>
  <si>
    <t>No. of Meals served</t>
  </si>
  <si>
    <t xml:space="preserve">No. of working days on which MDM served </t>
  </si>
  <si>
    <t>Centre</t>
  </si>
  <si>
    <t>Total (col.8+11-14)</t>
  </si>
  <si>
    <t>Central assistance received</t>
  </si>
  <si>
    <t>*Rice</t>
  </si>
  <si>
    <t>*Wheat</t>
  </si>
  <si>
    <t xml:space="preserve">*Norms are only for guidance. Actual number will be determined on the basis of ground reality. </t>
  </si>
  <si>
    <t>Total            (col 3+4+5+6)</t>
  </si>
  <si>
    <t>Total       (col.8+9+10+11)</t>
  </si>
  <si>
    <t>Total       (col.13+14+15+16)</t>
  </si>
  <si>
    <t>SHG</t>
  </si>
  <si>
    <t>NGO</t>
  </si>
  <si>
    <t>PRI - Panchayati Raj Institution</t>
  </si>
  <si>
    <t>SHG - Self Help Group</t>
  </si>
  <si>
    <t>VEC Village Education Committee</t>
  </si>
  <si>
    <t>WEC - Ward Education Committee</t>
  </si>
  <si>
    <t>Cost of Foodgrain</t>
  </si>
  <si>
    <t>Cooking Cost</t>
  </si>
  <si>
    <t>Transportation Assistance</t>
  </si>
  <si>
    <t>MME</t>
  </si>
  <si>
    <t>Honorarium to Cook-cum-Helper</t>
  </si>
  <si>
    <t>Kitchen-cum-Store</t>
  </si>
  <si>
    <t>Kitchen Devices</t>
  </si>
  <si>
    <t>Quantity (in gms)</t>
  </si>
  <si>
    <t>Diff. Between (7) -(12)</t>
  </si>
  <si>
    <t>Reasons for difference in col. 13</t>
  </si>
  <si>
    <t>Physical           [col. 3-col.5-col.7]</t>
  </si>
  <si>
    <t>Financial ( Rs. in lakh)                                       [col. 4-col.6-col.8]</t>
  </si>
  <si>
    <t xml:space="preserve">Unit Cost </t>
  </si>
  <si>
    <t>(Rs. In lakhs)</t>
  </si>
  <si>
    <t>No. of Institutions assigned to</t>
  </si>
  <si>
    <t>Grand total</t>
  </si>
  <si>
    <t>Govt. (Col.3-7-11)</t>
  </si>
  <si>
    <t>Govt. aided (col.4-8-12)</t>
  </si>
  <si>
    <t>Local body (col.5-9-13)</t>
  </si>
  <si>
    <t>Total (col.6-10-14)</t>
  </si>
  <si>
    <t>*Remarks</t>
  </si>
  <si>
    <t>Instalment / Component</t>
  </si>
  <si>
    <t>Amount (Rs. In lakhs)</t>
  </si>
  <si>
    <t>Date of receiving of funds by the State / UT</t>
  </si>
  <si>
    <t>Block*</t>
  </si>
  <si>
    <t>Amount</t>
  </si>
  <si>
    <t>Date</t>
  </si>
  <si>
    <t>Balance of 1st Instalment</t>
  </si>
  <si>
    <t>Budget Provision</t>
  </si>
  <si>
    <t xml:space="preserve">Expenditure </t>
  </si>
  <si>
    <t xml:space="preserve"> Holidays</t>
  </si>
  <si>
    <t>Holidays</t>
  </si>
  <si>
    <t>No. of Schools not having Kitchen Shed</t>
  </si>
  <si>
    <t>Fund required</t>
  </si>
  <si>
    <t>Kitchen-cum-Store proposed this year</t>
  </si>
  <si>
    <t>Total fund required : (Col. 6+10+14+18)</t>
  </si>
  <si>
    <t>State / UT:</t>
  </si>
  <si>
    <t>Gram Panchayat / School*</t>
  </si>
  <si>
    <t>District*</t>
  </si>
  <si>
    <t xml:space="preserve">*If the State releases the fund directly to District / block / Gram Panchayat / school level, then fill up the relevant column. </t>
  </si>
  <si>
    <t>Youth Club of NYK</t>
  </si>
  <si>
    <t>NYK: Nehru Yuva Kendra</t>
  </si>
  <si>
    <t>1. Cooks- cum- helpers engaged under Mid Day Meal Scheme</t>
  </si>
  <si>
    <t xml:space="preserve">2. Cost of meal per child per school day as per State Nutrition / Expenditure Norm including both, Central and State share. </t>
  </si>
  <si>
    <t>Cost   (in Rs.)</t>
  </si>
  <si>
    <t xml:space="preserve">Vegetables </t>
  </si>
  <si>
    <t>Any other item</t>
  </si>
  <si>
    <t>Central</t>
  </si>
  <si>
    <t>For Central Share</t>
  </si>
  <si>
    <t>For State Share</t>
  </si>
  <si>
    <t>Central Share</t>
  </si>
  <si>
    <t>Status of Releasing of Funds by the State / UT</t>
  </si>
  <si>
    <t>Date on which Block / Gram Panchyat / School / Cooking Agency received funds</t>
  </si>
  <si>
    <t>Directorate / Authority</t>
  </si>
  <si>
    <t xml:space="preserve">*Total </t>
  </si>
  <si>
    <t xml:space="preserve">Cost of foodgrains </t>
  </si>
  <si>
    <t xml:space="preserve">3.  Per Unit Cooking Cost </t>
  </si>
  <si>
    <t xml:space="preserve">Kitchen-cum-store </t>
  </si>
  <si>
    <t xml:space="preserve">No. of Institutions </t>
  </si>
  <si>
    <t xml:space="preserve">Payment to FCI </t>
  </si>
  <si>
    <t>Qty (in MTs)</t>
  </si>
  <si>
    <t>Unspent Balance  {Col. (4+ 5)- 9}</t>
  </si>
  <si>
    <t>(Rs. in lakh)</t>
  </si>
  <si>
    <t>ii) Training of cook cum helpers</t>
  </si>
  <si>
    <t>iii) Replacement/repair/maintenance of cooking device, utensils, etc.</t>
  </si>
  <si>
    <t>v) Capacity builidng of officials</t>
  </si>
  <si>
    <t>i) Hiring charges of manpower at various levels</t>
  </si>
  <si>
    <t>iii) Office expenditure</t>
  </si>
  <si>
    <t>vi) Publicity, Preparation of relevant manuals</t>
  </si>
  <si>
    <t xml:space="preserve">vii) External Monitoring &amp; Evaluation </t>
  </si>
  <si>
    <t>kitchen devices procured through convergance</t>
  </si>
  <si>
    <t>Trust</t>
  </si>
  <si>
    <t>PRI / GP/ Urban Local Body</t>
  </si>
  <si>
    <t>GP - Gram Panchayat</t>
  </si>
  <si>
    <t>No. of children covered</t>
  </si>
  <si>
    <t>Kitchen-cum-store</t>
  </si>
  <si>
    <t>No. of meals to be served  (Col. 4 x Col. 5)</t>
  </si>
  <si>
    <t>Average No. of children availed MDM [Col. 8/Col. 9]</t>
  </si>
  <si>
    <t>Name of Distict</t>
  </si>
  <si>
    <t>State Share</t>
  </si>
  <si>
    <t>Table: AT-8A</t>
  </si>
  <si>
    <t>Total       (col. 8+9+  10+11)</t>
  </si>
  <si>
    <t>Total            (col 3+4 +5+6)</t>
  </si>
  <si>
    <t>Table: AT-6B</t>
  </si>
  <si>
    <t>kitchen cum store constructed through convergance</t>
  </si>
  <si>
    <t xml:space="preserve">Adhoc Grant (25%) </t>
  </si>
  <si>
    <t xml:space="preserve">(A) Recurring Assistance </t>
  </si>
  <si>
    <t xml:space="preserve">(B) Non-Recurring Assistance </t>
  </si>
  <si>
    <t>(Govt+LB)</t>
  </si>
  <si>
    <t>GA</t>
  </si>
  <si>
    <t>State Share(9+12-15)</t>
  </si>
  <si>
    <t>Total(10+13-16)</t>
  </si>
  <si>
    <t>Others( Please specify)</t>
  </si>
  <si>
    <t xml:space="preserve">No. of schools </t>
  </si>
  <si>
    <t>Name of  District</t>
  </si>
  <si>
    <t>S.no</t>
  </si>
  <si>
    <t>Madarsa/Maqtab</t>
  </si>
  <si>
    <t xml:space="preserve">Bills raised by FCI </t>
  </si>
  <si>
    <t xml:space="preserve">Central Assistance Released by GOI </t>
  </si>
  <si>
    <t>(Rs. in Lakh)</t>
  </si>
  <si>
    <t>Management, Supervision, Training,  Internal Monitoring and External Monitoring</t>
  </si>
  <si>
    <t xml:space="preserve">Central Assistance Received from GoI </t>
  </si>
  <si>
    <t xml:space="preserve">Released by State Govt. if any </t>
  </si>
  <si>
    <t xml:space="preserve">Remarks </t>
  </si>
  <si>
    <t>Total (col. 3+4+5+6)</t>
  </si>
  <si>
    <t>Deworming tablets distributed</t>
  </si>
  <si>
    <t>Table AT - 8 :UTILIZATION OF CENTRAL ASSISTANCE TOWARDS HONORARIUM TO COOK-CUM-HELPERS (Primary classes I-V)</t>
  </si>
  <si>
    <t>Distribution of spectacles</t>
  </si>
  <si>
    <t xml:space="preserve">If the cooking cost has been revised several times during the year, then all such costs should be indicated in separate rows and dates of their application in remarks column. </t>
  </si>
  <si>
    <t>Central             (col6+9-12)</t>
  </si>
  <si>
    <t>Central Share(8+11-14)</t>
  </si>
  <si>
    <t>Replacement of kitchen devices</t>
  </si>
  <si>
    <t>Madrasa / Maktabs</t>
  </si>
  <si>
    <t xml:space="preserve">Govt. </t>
  </si>
  <si>
    <t xml:space="preserve">Govt. aided </t>
  </si>
  <si>
    <t xml:space="preserve">Local body </t>
  </si>
  <si>
    <t>Recurring Assistance</t>
  </si>
  <si>
    <t>Non-Recurring Assistance</t>
  </si>
  <si>
    <t>Payment of Pending Bills of previous year</t>
  </si>
  <si>
    <t xml:space="preserve">Amount  </t>
  </si>
  <si>
    <t>Constructed with convergence</t>
  </si>
  <si>
    <t>Procured with convergence</t>
  </si>
  <si>
    <t>Academic Calendar (No. of Days)</t>
  </si>
  <si>
    <t>Total No. of schools excluding newly opened school</t>
  </si>
  <si>
    <t>No. of Schools not having Kitchen-cum-store</t>
  </si>
  <si>
    <t>No. of children enrolled</t>
  </si>
  <si>
    <t>Recurring Asssitance</t>
  </si>
  <si>
    <t>Non Recurring Assistance</t>
  </si>
  <si>
    <t>Mode of Payment (cash / cheque / e-transfer)</t>
  </si>
  <si>
    <t xml:space="preserve">  Unutilized Budget</t>
  </si>
  <si>
    <t>Gen.</t>
  </si>
  <si>
    <t>SC.</t>
  </si>
  <si>
    <t>ST.</t>
  </si>
  <si>
    <t>Rs. In lakh</t>
  </si>
  <si>
    <t>Gen</t>
  </si>
  <si>
    <t>Table: AT-3C</t>
  </si>
  <si>
    <t>Table: AT- 3</t>
  </si>
  <si>
    <t xml:space="preserve">State / UT: </t>
  </si>
  <si>
    <t>Primary (I-V)</t>
  </si>
  <si>
    <t>Upper Primary (VI-VIII)</t>
  </si>
  <si>
    <t>Primary with Upper Primary (I-VIII)</t>
  </si>
  <si>
    <t>Total no.  of institutions
in the State</t>
  </si>
  <si>
    <t>Total no.  of institutions
Serving MDM in the State</t>
  </si>
  <si>
    <t>Reasons for difference, if any</t>
  </si>
  <si>
    <t>1</t>
  </si>
  <si>
    <t>2</t>
  </si>
  <si>
    <t>3</t>
  </si>
  <si>
    <t>4</t>
  </si>
  <si>
    <t>5</t>
  </si>
  <si>
    <t>6</t>
  </si>
  <si>
    <t>7</t>
  </si>
  <si>
    <t>8</t>
  </si>
  <si>
    <t>Note: The institutions already counted under primary(col. 3) and upper primary(col. 4) should not be counted again in primary with upper primary(col.5)</t>
  </si>
  <si>
    <t xml:space="preserve">Total Institutions </t>
  </si>
  <si>
    <t>No. of Inst. For which Annual data entry completed</t>
  </si>
  <si>
    <t>No. of Inst. For which Monthly data entry completed</t>
  </si>
  <si>
    <t>May</t>
  </si>
  <si>
    <t>Jun</t>
  </si>
  <si>
    <t>Jul</t>
  </si>
  <si>
    <t>Aug</t>
  </si>
  <si>
    <t>Sep</t>
  </si>
  <si>
    <t>Oct</t>
  </si>
  <si>
    <t>Nov</t>
  </si>
  <si>
    <t xml:space="preserve">Sl. </t>
  </si>
  <si>
    <t>Designation</t>
  </si>
  <si>
    <t>Working under MDMS</t>
  </si>
  <si>
    <t>State level</t>
  </si>
  <si>
    <t>District Level</t>
  </si>
  <si>
    <t>Block Level</t>
  </si>
  <si>
    <t>9</t>
  </si>
  <si>
    <t>10</t>
  </si>
  <si>
    <t>11</t>
  </si>
  <si>
    <t>Regular Employee</t>
  </si>
  <si>
    <t xml:space="preserve">District </t>
  </si>
  <si>
    <t xml:space="preserve">Action Taken by State Govt. </t>
  </si>
  <si>
    <t>Gender</t>
  </si>
  <si>
    <t>Caste</t>
  </si>
  <si>
    <t>community</t>
  </si>
  <si>
    <t>Serving by disadvantaged section</t>
  </si>
  <si>
    <t>Sitting Arrangement</t>
  </si>
  <si>
    <t xml:space="preserve">Total no. of cent. kitchen </t>
  </si>
  <si>
    <t>Physical details</t>
  </si>
  <si>
    <t>Financial details (Rs. in Lakh)</t>
  </si>
  <si>
    <t>No. of Institutions covered</t>
  </si>
  <si>
    <t>No. of CCH engaged at schools covered by centralised kitchen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</si>
  <si>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</si>
  <si>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</si>
  <si>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</si>
  <si>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</si>
  <si>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</si>
  <si>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</si>
  <si>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</si>
  <si>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</si>
  <si>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</si>
  <si>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</si>
  <si>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Honorarium to CCH (Rs in Lakh)</t>
  </si>
  <si>
    <t>Transportation Assistance (Rs in Lakh)</t>
  </si>
  <si>
    <t>Released</t>
  </si>
  <si>
    <t>Utilization</t>
  </si>
  <si>
    <t>12</t>
  </si>
  <si>
    <t>13</t>
  </si>
  <si>
    <t>14</t>
  </si>
  <si>
    <t>15</t>
  </si>
  <si>
    <t>State(Yes/No) Give details</t>
  </si>
  <si>
    <t>District (Yes/No) Give details</t>
  </si>
  <si>
    <t>Block (Yes/No) Give details</t>
  </si>
  <si>
    <t>Dedicated Nodal Department for MDM</t>
  </si>
  <si>
    <t>Dedicated Nodal official for MDM</t>
  </si>
  <si>
    <t>Mode of receiving complaints</t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</si>
  <si>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Toll free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</si>
  <si>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Dedicated landline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</si>
  <si>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Call centre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</si>
  <si>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Emails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</si>
  <si>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Press news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</si>
  <si>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Radio/T.V.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</si>
  <si>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SMS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</si>
  <si>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Postal system</t>
    </r>
  </si>
  <si>
    <t>Number of Complaints received and status of complaint</t>
  </si>
  <si>
    <t>Number of Complaints</t>
  </si>
  <si>
    <t>Year/Month  of receiving complaints</t>
  </si>
  <si>
    <t>Status of complaints</t>
  </si>
  <si>
    <t>Action taken</t>
  </si>
  <si>
    <t xml:space="preserve">Food Grain related issues </t>
  </si>
  <si>
    <t>Delay in Funds transfer</t>
  </si>
  <si>
    <t xml:space="preserve">Misappropriation of Funds </t>
  </si>
  <si>
    <t>Non payment of Honorarium to cook-cum-helpers</t>
  </si>
  <si>
    <t>Complaints against Centralized Kitchens/NGO/SHG</t>
  </si>
  <si>
    <t>Caste Discrimination</t>
  </si>
  <si>
    <t>Quality and Quantity of MDM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</si>
  <si>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</si>
  <si>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</si>
  <si>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</si>
  <si>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</si>
  <si>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</si>
  <si>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</si>
  <si>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</si>
  <si>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</si>
  <si>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</si>
  <si>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>Free of cost</t>
  </si>
  <si>
    <t>Special Training Centers</t>
  </si>
  <si>
    <t>Total            (col 3+ 4+5+6)</t>
  </si>
  <si>
    <t>Total       (col. 8+9+ 10+11)</t>
  </si>
  <si>
    <t>Total       (col. 8+9+10+11)</t>
  </si>
  <si>
    <t>Table: AT-5 A</t>
  </si>
  <si>
    <t>Table: AT-5 C</t>
  </si>
  <si>
    <t>Table: AT-5 B</t>
  </si>
  <si>
    <r>
      <t xml:space="preserve">No. of working days </t>
    </r>
    <r>
      <rPr>
        <b/>
        <sz val="8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</si>
  <si>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r>
      <t>No. of working days</t>
    </r>
    <r>
      <rPr>
        <b/>
        <sz val="8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</si>
  <si>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t>**: includes unspent balance at State, District, Block and school level (including NGOs/Private Agencies).</t>
  </si>
  <si>
    <t>* Including Drought also, if applicable</t>
  </si>
  <si>
    <t xml:space="preserve">Closing Balance**                  (col.4+5-6)                         </t>
  </si>
  <si>
    <t xml:space="preserve">Closing Balance** (col.9+10-11)                         </t>
  </si>
  <si>
    <t xml:space="preserve">No. of Cook-cum-helpers approved by  PAB-MDM </t>
  </si>
  <si>
    <t xml:space="preserve">Cooking Cost Recieved                        </t>
  </si>
  <si>
    <t xml:space="preserve"> Recieved                        </t>
  </si>
  <si>
    <t>No. of CCH recieving honorarium through Bank Account</t>
  </si>
  <si>
    <t>Table: AT-11A</t>
  </si>
  <si>
    <t xml:space="preserve">Total no of Cook-cum-helper </t>
  </si>
  <si>
    <t>Name of NGO</t>
  </si>
  <si>
    <t>No. of Kitchens</t>
  </si>
  <si>
    <t>No. of institution covered</t>
  </si>
  <si>
    <t>SMC/VEC / WEC</t>
  </si>
  <si>
    <t>Name of Trust</t>
  </si>
  <si>
    <t>No. of SHG</t>
  </si>
  <si>
    <t>Total no. of Institutions</t>
  </si>
  <si>
    <t>Status</t>
  </si>
  <si>
    <t>No . of schools to be covered</t>
  </si>
  <si>
    <t>No. of IEC Activities</t>
  </si>
  <si>
    <t>Level</t>
  </si>
  <si>
    <t>District/ Block</t>
  </si>
  <si>
    <t>School</t>
  </si>
  <si>
    <t>Tools</t>
  </si>
  <si>
    <t>Audio Video</t>
  </si>
  <si>
    <t>Print</t>
  </si>
  <si>
    <t>Traditional (Nukkad Natak, Folk Songs, Rallies, Others)</t>
  </si>
  <si>
    <t>Expendituer Incurred (in Rs)</t>
  </si>
  <si>
    <t>`</t>
  </si>
  <si>
    <t>No. of schools having hand washing facilities</t>
  </si>
  <si>
    <t>Tap</t>
  </si>
  <si>
    <t>Hand pump</t>
  </si>
  <si>
    <t>Pond/ well/ Stream</t>
  </si>
  <si>
    <t>Teacher</t>
  </si>
  <si>
    <t>Community</t>
  </si>
  <si>
    <t>CCH</t>
  </si>
  <si>
    <t>2. a.</t>
  </si>
  <si>
    <t>Name of food items</t>
  </si>
  <si>
    <t>Pending bills of previous year</t>
  </si>
  <si>
    <t xml:space="preserve">Name of Organization/ Institute for conducting social audit </t>
  </si>
  <si>
    <t>Completed (Yes/ No)</t>
  </si>
  <si>
    <t xml:space="preserve">In Progress (Training/ conduct at school/ public hearing)  </t>
  </si>
  <si>
    <t>Not yet started</t>
  </si>
  <si>
    <t>Action Taken by State Govt. on findings</t>
  </si>
  <si>
    <t>Total Exp.     (in Rs)</t>
  </si>
  <si>
    <t xml:space="preserve">State functionaries </t>
  </si>
  <si>
    <t xml:space="preserve">Source of information </t>
  </si>
  <si>
    <t xml:space="preserve">Media </t>
  </si>
  <si>
    <t>Social Audit Report</t>
  </si>
  <si>
    <t>Number of complaints on discrimination on</t>
  </si>
  <si>
    <t xml:space="preserve">Parent/Children/Community </t>
  </si>
  <si>
    <t>Total (col 6+7) *</t>
  </si>
  <si>
    <t>Nature of Complaints</t>
  </si>
  <si>
    <t>No. of CCH having bank account</t>
  </si>
  <si>
    <t>Quantity</t>
  </si>
  <si>
    <t>Cost (in Rs.)</t>
  </si>
  <si>
    <t>Frequency</t>
  </si>
  <si>
    <t>1. A - Honorarium to Cook cum helpers (per month):</t>
  </si>
  <si>
    <t xml:space="preserve">Special Training Centers : Special Training Centre under SSA, Education Gaurantee Scheme center, Alternative and Innovative Education and NCLP schools </t>
  </si>
  <si>
    <t xml:space="preserve">     of Labour Department. </t>
  </si>
  <si>
    <t xml:space="preserve">              of Labour Department. </t>
  </si>
  <si>
    <t>Table: AT-5 D</t>
  </si>
  <si>
    <t>Reasons for Less payment Col. (7-9)</t>
  </si>
  <si>
    <t>Table: AT-6C</t>
  </si>
  <si>
    <t>STATE/UT : _________________</t>
  </si>
  <si>
    <t>Table AT - 8A : UTILIZATION OF CENTRAL ASSISTANCE TOWARDS HONORARIUM TO COOK-CUM-HELPERS (Upper Primary classes VI-VIII)</t>
  </si>
  <si>
    <t>Rate  of Transportation Assistance (Per MT)</t>
  </si>
  <si>
    <t xml:space="preserve">Table: AT-11 : Sanction and Utilisation of Central assistance towards construction of Kitchen-cum-store (Primary &amp; Upper Primary,Classes I-VIII) </t>
  </si>
  <si>
    <t xml:space="preserve">Table: AT-11A : Sanction and Utilisation of Central assistance towards construction of Kitchen-cum-store (Primary &amp; Upper Primary,Classes I-VIII) </t>
  </si>
  <si>
    <t xml:space="preserve">Table: AT-12  : Sanction and Utilisation of Central assistance towards procurement of Kitchen Devices (Primary &amp; Upper Primary,Classes I-VIII) </t>
  </si>
  <si>
    <t>*Coarse Grains</t>
  </si>
  <si>
    <t>PAB Approval for CCH</t>
  </si>
  <si>
    <t>*No. of additional cooks required over and above PAB Approval</t>
  </si>
  <si>
    <t>No. of Primary Institutions</t>
  </si>
  <si>
    <t>No. of SMCs formed</t>
  </si>
  <si>
    <t>No. of Schools monitored by SMCs</t>
  </si>
  <si>
    <t>No. of Upper Primary Institutions</t>
  </si>
  <si>
    <t>Table: AT-18 : Formation of School Management Committee (SMC) at School Level for Monitoring the Scheme</t>
  </si>
  <si>
    <t>Table: AT-19 : Responsibility of Implementation</t>
  </si>
  <si>
    <t>Table: AT-19</t>
  </si>
  <si>
    <t>Weekly Iron &amp; Folic Acid Supplementation (WIFS)</t>
  </si>
  <si>
    <t>No. of CCH engaged at Cent. Kitchen</t>
  </si>
  <si>
    <t>* Total number of cook-cum-helpers can not exceed the norms for engagement of cook-cum-helpers.</t>
  </si>
  <si>
    <t>Multi tap</t>
  </si>
  <si>
    <t>Type of hand washing facilities (number of schools)</t>
  </si>
  <si>
    <t>Plinth Area 1 (20sq Mtr)</t>
  </si>
  <si>
    <t>Plinth Area 2 (24 sq Mtr)</t>
  </si>
  <si>
    <t>Plinth Area 3 (28 sq Mtr)</t>
  </si>
  <si>
    <t>Plinth Area 4 (32 sq Mtr)</t>
  </si>
  <si>
    <t>Total outlay (in Rs)</t>
  </si>
  <si>
    <t>Gen. Col. 3-Col.15</t>
  </si>
  <si>
    <t>SC.  Col. 4-Col.16</t>
  </si>
  <si>
    <t>ST.  Col. 5-Col.17</t>
  </si>
  <si>
    <t>Total Col. 19+Col.20+Col.21</t>
  </si>
  <si>
    <t>(Rs. In  Lakh)</t>
  </si>
  <si>
    <t>Additional Food Items (per child)</t>
  </si>
  <si>
    <t>Contractual/Part time worker</t>
  </si>
  <si>
    <t>Full meal in lieu of MDM</t>
  </si>
  <si>
    <t>Children benefitted</t>
  </si>
  <si>
    <t>Meals served</t>
  </si>
  <si>
    <t>Name of the items</t>
  </si>
  <si>
    <t>In kind</t>
  </si>
  <si>
    <t>In any other form</t>
  </si>
  <si>
    <t>Additional Food Item</t>
  </si>
  <si>
    <t>Value
(In Rs)</t>
  </si>
  <si>
    <t xml:space="preserve">No. of schools received contribution </t>
  </si>
  <si>
    <t xml:space="preserve">No. of CCHs engaged  </t>
  </si>
  <si>
    <t xml:space="preserve">No. of CCHs engaged </t>
  </si>
  <si>
    <t xml:space="preserve">Procured (C) </t>
  </si>
  <si>
    <t>Table: AT-12 A</t>
  </si>
  <si>
    <t>Anticipated No. of working days for NCLP schools</t>
  </si>
  <si>
    <t xml:space="preserve">Cooking Cost </t>
  </si>
  <si>
    <t>Mid Day Meal Scheme</t>
  </si>
  <si>
    <t xml:space="preserve">Number of institutions </t>
  </si>
  <si>
    <t xml:space="preserve">Meals not served </t>
  </si>
  <si>
    <t>No. of working days</t>
  </si>
  <si>
    <t xml:space="preserve">Number of children </t>
  </si>
  <si>
    <t>Whether allowance is paid to children</t>
  </si>
  <si>
    <t xml:space="preserve">Foodgrains (Wheat/Rice/Coarse grain) </t>
  </si>
  <si>
    <t xml:space="preserve">Table: AT-12 A : Sanction and Utilisation of Central assistance towards replacement of Kitchen Devices  </t>
  </si>
  <si>
    <t xml:space="preserve">Proposed number of children  </t>
  </si>
  <si>
    <t>Note : State may indicate their plinth area and size of the kitchen-cum-stores if they have any other plinth area than mentioned in the table.</t>
  </si>
  <si>
    <t xml:space="preserve">No. of schools covered </t>
  </si>
  <si>
    <t xml:space="preserve">No. of children covered </t>
  </si>
  <si>
    <t>Health Check -ups carried out</t>
  </si>
  <si>
    <t>Mode of cooking (No. of Schools)</t>
  </si>
  <si>
    <t>Solar cooker</t>
  </si>
  <si>
    <t>Fire wood</t>
  </si>
  <si>
    <t>Tasting of food (number of schools)</t>
  </si>
  <si>
    <t>Parents</t>
  </si>
  <si>
    <t xml:space="preserve">Name of the Accredited / Recognised lab engaged for testing </t>
  </si>
  <si>
    <t xml:space="preserve">Collected </t>
  </si>
  <si>
    <t>Tested</t>
  </si>
  <si>
    <t>Meeting norms</t>
  </si>
  <si>
    <t>Below norms</t>
  </si>
  <si>
    <t xml:space="preserve">Number of samples </t>
  </si>
  <si>
    <t>Result (No. of samples)</t>
  </si>
  <si>
    <t xml:space="preserve">Number of </t>
  </si>
  <si>
    <t>Schools inspected by Govt. officials</t>
  </si>
  <si>
    <t>Meetings of District level committee headed by the senior most Member of Parliament of Loksabha</t>
  </si>
  <si>
    <t>Meetings of District Steering cum Monitoring committee headed by District Megistrate</t>
  </si>
  <si>
    <t>Table: AT-10 A</t>
  </si>
  <si>
    <t>2017-18</t>
  </si>
  <si>
    <t>Constructed through convergence</t>
  </si>
  <si>
    <t>Procured through convergence</t>
  </si>
  <si>
    <t>Table AT- 13: Details of mode of cooking</t>
  </si>
  <si>
    <t>Table AT-13</t>
  </si>
  <si>
    <t>Table AT -14 : Quality, Safety and Hygiene</t>
  </si>
  <si>
    <t>Table: AT- 14</t>
  </si>
  <si>
    <t>Table AT -14 A : Testing of Food Samples by accredited labs</t>
  </si>
  <si>
    <t>Table: AT- 14 A</t>
  </si>
  <si>
    <t>Table AT -15 : Contribution by community in form of  Tithi Bhojan or any other similar practice</t>
  </si>
  <si>
    <t>Table: AT- 15</t>
  </si>
  <si>
    <t>Table AT -16 : Interuptions in serving of MDM and MDM allowance paid to children</t>
  </si>
  <si>
    <t>Table: AT- 16</t>
  </si>
  <si>
    <t>Table AT 21 :Details of engagement and apportionment of honorarium to cook cum helpers (CCH) between schools and centralized kitchen.</t>
  </si>
  <si>
    <t>Table - AT - 21</t>
  </si>
  <si>
    <t>Table AT -22 :Information on NGOs covering more than 20000 children, if any</t>
  </si>
  <si>
    <t>Table: AT- 22</t>
  </si>
  <si>
    <t>Table-AT- 23</t>
  </si>
  <si>
    <t>Table AT - 24 : Details of discrimination of any kind in MDMS</t>
  </si>
  <si>
    <t>Table - AT - 24</t>
  </si>
  <si>
    <t>Table AT- 25: Details of Grievance Redressal cell</t>
  </si>
  <si>
    <t>Table: AT- 25</t>
  </si>
  <si>
    <t>Table: AT-26</t>
  </si>
  <si>
    <t>Table: AT-26 A</t>
  </si>
  <si>
    <t>Table: AT-27</t>
  </si>
  <si>
    <t>Table: AT-27 A</t>
  </si>
  <si>
    <t>Table: AT-27 B</t>
  </si>
  <si>
    <t>Table: AT-28</t>
  </si>
  <si>
    <t xml:space="preserve">Table: AT-28 A </t>
  </si>
  <si>
    <t>Table: AT-29</t>
  </si>
  <si>
    <t>Table: AT-30</t>
  </si>
  <si>
    <t>Table: AT-2A</t>
  </si>
  <si>
    <t>No. of schools having parents roaster</t>
  </si>
  <si>
    <t>No. of schools having tasting register</t>
  </si>
  <si>
    <t xml:space="preserve">Table: AT-20 : Information on Cooking Agencies </t>
  </si>
  <si>
    <t xml:space="preserve">Table: AT-20 </t>
  </si>
  <si>
    <t>No. of Inst. For which daily data transferred to central server</t>
  </si>
  <si>
    <t>Table-AT- 23 A</t>
  </si>
  <si>
    <t>11 = 5+6+9+10</t>
  </si>
  <si>
    <t>Table AT -10 C :Details of IEC Activities</t>
  </si>
  <si>
    <t>Table - AT - 10 C</t>
  </si>
  <si>
    <t>Table: AT 10 D - Manpower dedicated for MDMS</t>
  </si>
  <si>
    <t>Table-AT- 10D</t>
  </si>
  <si>
    <t>Table: AT-31</t>
  </si>
  <si>
    <t>Contents</t>
  </si>
  <si>
    <t>Table No.</t>
  </si>
  <si>
    <t>Particulars</t>
  </si>
  <si>
    <t>AT- 1</t>
  </si>
  <si>
    <t>AT - 2</t>
  </si>
  <si>
    <t>AT - 2 A</t>
  </si>
  <si>
    <t>AT - 3</t>
  </si>
  <si>
    <t>AT- 3 A</t>
  </si>
  <si>
    <t>AT- 3 B</t>
  </si>
  <si>
    <t>AT-3 C</t>
  </si>
  <si>
    <t>AT - 4</t>
  </si>
  <si>
    <t>AT - 4 A</t>
  </si>
  <si>
    <t>Enrolment vis-a-vis availed for MDM  (Upper Primary, Classes VI - VIII)</t>
  </si>
  <si>
    <t>AT - 5</t>
  </si>
  <si>
    <t>AT - 5 A</t>
  </si>
  <si>
    <t>AT - 5 B</t>
  </si>
  <si>
    <t>AT - 5 C</t>
  </si>
  <si>
    <t>AT - 5 D</t>
  </si>
  <si>
    <t>AT - 6</t>
  </si>
  <si>
    <t>AT - 6 A</t>
  </si>
  <si>
    <t>AT - 6 B</t>
  </si>
  <si>
    <t>AT - 6 C</t>
  </si>
  <si>
    <t>AT - 7</t>
  </si>
  <si>
    <t>AT - 7 A</t>
  </si>
  <si>
    <t>AT - 8</t>
  </si>
  <si>
    <t>UTILIZATION OF CENTRAL ASSISTANCE TOWARDS HONORARIUM TO COOK-CUM-HELPERS (Primary classes I-V)</t>
  </si>
  <si>
    <t>AT - 8 A</t>
  </si>
  <si>
    <t>UTILIZATION OF CENTRAL ASSISTANCE TOWARDS HONORARIUM TO COOK-CUM-HELPERS (Upper Primary classes VI-VIII)</t>
  </si>
  <si>
    <t>AT - 9</t>
  </si>
  <si>
    <t>AT - 10</t>
  </si>
  <si>
    <t>AT - 10 A</t>
  </si>
  <si>
    <t>AT - 10 B</t>
  </si>
  <si>
    <t xml:space="preserve">Details of Social Audit </t>
  </si>
  <si>
    <t>AT - 10 C</t>
  </si>
  <si>
    <t>Details of IEC Activities</t>
  </si>
  <si>
    <t>AT - 10 D</t>
  </si>
  <si>
    <t>Manpower dedicated for MDMS</t>
  </si>
  <si>
    <t>AT - 11</t>
  </si>
  <si>
    <t xml:space="preserve">Sanction and Utilisation of Central assistance towards construction of Kitchen-cum-store (Primary &amp; Upper Primary,Classes I-VIII) </t>
  </si>
  <si>
    <t>AT - 11 A</t>
  </si>
  <si>
    <t>AT - 12</t>
  </si>
  <si>
    <t xml:space="preserve">Sanction and Utilisation of Central assistance towards procurement of Kitchen Devices (Primary &amp; Upper Primary,Classes I-VIII) </t>
  </si>
  <si>
    <t>AT - 12 A</t>
  </si>
  <si>
    <t>Sanction and Utilisation of Central assistance towards replacement of Kitchen Devices</t>
  </si>
  <si>
    <t>AT - 13</t>
  </si>
  <si>
    <t>Details of mode of cooking</t>
  </si>
  <si>
    <t>AT - 14</t>
  </si>
  <si>
    <t>Quality, Safety and Hygiene</t>
  </si>
  <si>
    <t>AT - 14 A</t>
  </si>
  <si>
    <t>Testing of Food Samples</t>
  </si>
  <si>
    <t>AT - 15</t>
  </si>
  <si>
    <t>Contribution by community in form of  Tithi Bhojan or any other similar practice</t>
  </si>
  <si>
    <t>AT - 16</t>
  </si>
  <si>
    <t>Interuptions in serving of MDM and MDM allowance paid to children</t>
  </si>
  <si>
    <t>AT - 17</t>
  </si>
  <si>
    <t>AT - 18</t>
  </si>
  <si>
    <t>Formation of School Management Committee (SMC) at School Level for Monitoring the Scheme</t>
  </si>
  <si>
    <t>AT - 19</t>
  </si>
  <si>
    <t>Responsibility of Implementation</t>
  </si>
  <si>
    <t>AT - 20</t>
  </si>
  <si>
    <t xml:space="preserve">Information on Cooking Agencies </t>
  </si>
  <si>
    <t>AT - 21</t>
  </si>
  <si>
    <t>Details of engagement and apportionment of honorarium to cook cum helpers (CCH) between schools and centralized kitchen.</t>
  </si>
  <si>
    <t>AT - 22</t>
  </si>
  <si>
    <t>Information on NGOs covering more than 20000 children, if any</t>
  </si>
  <si>
    <t>AT - 23</t>
  </si>
  <si>
    <t>AT - 23 A</t>
  </si>
  <si>
    <t>AT - 24</t>
  </si>
  <si>
    <t>Details of discrimination of any kind in MDMS</t>
  </si>
  <si>
    <t>AT - 25</t>
  </si>
  <si>
    <t>Details of Grievance Redressal cell</t>
  </si>
  <si>
    <t>AT - 26</t>
  </si>
  <si>
    <t>AT - 26 A</t>
  </si>
  <si>
    <t>AT - 27</t>
  </si>
  <si>
    <t>AT - 27 A</t>
  </si>
  <si>
    <t>AT - 27 B</t>
  </si>
  <si>
    <t>AT - 27 C</t>
  </si>
  <si>
    <t>AT - 27 D</t>
  </si>
  <si>
    <t>AT - 28</t>
  </si>
  <si>
    <t>AT - 28 A</t>
  </si>
  <si>
    <t>AT - 29</t>
  </si>
  <si>
    <t>AT - 30</t>
  </si>
  <si>
    <t>AT - 31</t>
  </si>
  <si>
    <t>Annual Work Plan and Budget 2018-19</t>
  </si>
  <si>
    <t>Table: AT-1: GENERAL INFORMATION for 2017-18</t>
  </si>
  <si>
    <t>Table: AT-2 :  Details of  Provisions  in the State Budget 2017-18</t>
  </si>
  <si>
    <t>Table: AT-2A : Releasing of Funds from State to Directorate / Authority / District / Block / School level for 2017-18</t>
  </si>
  <si>
    <t>Table AT-3: No. of Institutions in the State vis a vis Institutions serving MDM during 2017-18</t>
  </si>
  <si>
    <t>Table: AT-3A: No. of Institutions covered  (Primary, Classes I-V)  during 2017-18</t>
  </si>
  <si>
    <t>Table: AT-3B: No. of Institutions covered (Upper Primary with Primary, Classes I-VIII) during 2017-18</t>
  </si>
  <si>
    <t>Table: AT-3C: No. of Institutions covered (Upper Primary without Primary, Classes VI-VIII) during 2017-18</t>
  </si>
  <si>
    <t>Table: AT-4: Enrolment vis-à-vis availed for MDM  (Primary,Classes I- V) during 2017-18</t>
  </si>
  <si>
    <t>Enrolment (As on 30.09.2017)</t>
  </si>
  <si>
    <t>Table: AT-4A: Enrolment vis-a-vis availed for MDM  (Upper Primary, Classes VI - VIII) 2017-18</t>
  </si>
  <si>
    <t>TotalEnrolment (As on 30.09.2017)</t>
  </si>
  <si>
    <t>Table: AT-5:  PAB-MDM Approval vs. PERFORMANCE (Primary, Classes I - V) during 2017-18</t>
  </si>
  <si>
    <t>MDM-PAB Approval for 2017-18</t>
  </si>
  <si>
    <t xml:space="preserve">No. of working days (During 01.04.17 to 31.12.17)                  </t>
  </si>
  <si>
    <t>MDM-PAB Approval for2017-18</t>
  </si>
  <si>
    <t>Table: AT-5 C:  PAB-MDM Approval vs. PERFORMANCE (Primary, Classes I - V) during 2017-18 - Drought</t>
  </si>
  <si>
    <t>Table: AT-5 D:  PAB-MDM Approval vs. PERFORMANCE (Upper Primary, Classes VI to VIII) during 2017-18 - Drought</t>
  </si>
  <si>
    <t>Gross Allocation for the  FY 2017-18</t>
  </si>
  <si>
    <t>Opening Balance as on 01.4.17</t>
  </si>
  <si>
    <t>Opening Balance as on 01.04.17</t>
  </si>
  <si>
    <t>Table: AT-6B: PAYMENT OF COST OF FOOD GRAINS TO FCI (Primary and Upper Primary Classes I-VIII) during2017-18</t>
  </si>
  <si>
    <t>Allocation for cost of foodgrains for 2017-18</t>
  </si>
  <si>
    <t>Table: AT-6C: Utilisation of foodgrains (Coarse Grain) during 2017-18</t>
  </si>
  <si>
    <t xml:space="preserve">Allocation for 2017-18                                </t>
  </si>
  <si>
    <t xml:space="preserve">Opening Balance as on 01.04.2017                                     </t>
  </si>
  <si>
    <t>Allocation for 2017-18</t>
  </si>
  <si>
    <t>Opening Balance as on 01.04.2017</t>
  </si>
  <si>
    <t>Allocation for FY 2017-18</t>
  </si>
  <si>
    <t>Unspent Balance as on 31.12.2017</t>
  </si>
  <si>
    <t>Table: AT-9 : Utilisation of Central Assitance towards Transportation Assistance (Primary &amp; Upper Primary,Classes I-VIII) during 2017-18</t>
  </si>
  <si>
    <t>Opening balance as on 01.04.17</t>
  </si>
  <si>
    <t>Table: AT-10 :  Utilisation of Central Assistance towards MME  (Primary &amp; Upper Primary,Classes I-VIII) during 2017-18</t>
  </si>
  <si>
    <t>Allocation for  2017-18</t>
  </si>
  <si>
    <t>Table: AT-10 A : Details of Meetings at district level during 2017-18</t>
  </si>
  <si>
    <t xml:space="preserve">Table AT - 10 B : Details of Social Audit during 2017-18 </t>
  </si>
  <si>
    <t>Annual Work Plan and Budget  2018-19</t>
  </si>
  <si>
    <t>*Total sanctioned during 2006-07  to 2017-18</t>
  </si>
  <si>
    <t>*Total sanction during 2006-07 to 2017-18</t>
  </si>
  <si>
    <t>Annual Work Plan and Budget2018-19</t>
  </si>
  <si>
    <t>Table: AT-17 : Coverage under Rashtriya Bal Swasthya Karykram (School Health Programme) - 2017-18</t>
  </si>
  <si>
    <t>Table AT - 23 Annual and Monthly data entry status in MDM-MIS during 2017-18</t>
  </si>
  <si>
    <t>Annual Work Plan &amp; Budget 2018-19</t>
  </si>
  <si>
    <t xml:space="preserve">Mid Day Meal Scheme </t>
  </si>
  <si>
    <t>Table AT - 23 A- Implementation of Automated Monitoring System  during 2017-18</t>
  </si>
  <si>
    <t>Kitchen devices sanctioned during 2006-07 to 2017-18 under MDM</t>
  </si>
  <si>
    <t>Table: AT-5 A:  PAB-MDM Approval vs. PERFORMANCE (Upper Primary, Classes VI to VIII) during 2017-18</t>
  </si>
  <si>
    <t>Table: AT-5 B:  PAB-MDM Approval vs. PERFORMANCE - STC (NCLP Schools) during 2017-18</t>
  </si>
  <si>
    <t xml:space="preserve">Total Unspent Balance as on 31.12.2017   </t>
  </si>
  <si>
    <t xml:space="preserve">Average number of children availed MDM </t>
  </si>
  <si>
    <t>Table: AT- 4B</t>
  </si>
  <si>
    <t xml:space="preserve">Table AT-4B: Information on Aadhaar Enrolment </t>
  </si>
  <si>
    <t>Total Enrolment</t>
  </si>
  <si>
    <t>Number of children having Aadhaar</t>
  </si>
  <si>
    <t>Number of children applied for Aadhaar</t>
  </si>
  <si>
    <t xml:space="preserve">Number of children without Aadhaar </t>
  </si>
  <si>
    <t>Number of proxy names deleted</t>
  </si>
  <si>
    <t>Table: AT- 10 E</t>
  </si>
  <si>
    <t>Table AT-10 E: Information on Kitchen Gardens</t>
  </si>
  <si>
    <t>Total no.  of institutions</t>
  </si>
  <si>
    <t>Total institutions where setting up of kitchen garden is possible</t>
  </si>
  <si>
    <t>No. of institutions already having kitchen gardens</t>
  </si>
  <si>
    <t>No. of institutions where setting up of kitchen garden is in progress</t>
  </si>
  <si>
    <t>No. of institutions where setting up of kitchen garden is proposed during 2018-19</t>
  </si>
  <si>
    <t>Amount paid to children (in Rs)</t>
  </si>
  <si>
    <t>Foodgrains provided to children (in MT)</t>
  </si>
  <si>
    <t>Proposals for 2018-19</t>
  </si>
  <si>
    <t>Table: AT-26 : Number of School Working Days (Primary,Classes I-V) for 2018-19</t>
  </si>
  <si>
    <t>April,18</t>
  </si>
  <si>
    <t>May,18</t>
  </si>
  <si>
    <t>June,18</t>
  </si>
  <si>
    <t>July,18</t>
  </si>
  <si>
    <t>August,18</t>
  </si>
  <si>
    <t>September,18</t>
  </si>
  <si>
    <t>October,18</t>
  </si>
  <si>
    <t>November,18</t>
  </si>
  <si>
    <t>December,18</t>
  </si>
  <si>
    <t>January,19</t>
  </si>
  <si>
    <t>February,19</t>
  </si>
  <si>
    <t>March,19</t>
  </si>
  <si>
    <t>Table: AT-26A : Number of School Working Days (Upper Primary,Classes VI-VIII) for 2018-19</t>
  </si>
  <si>
    <t>Requirement of Pulses (in MTs)</t>
  </si>
  <si>
    <t>Pulse 1 (name)</t>
  </si>
  <si>
    <t>Pulse 2 (name)</t>
  </si>
  <si>
    <t>Pulse 3 (name)</t>
  </si>
  <si>
    <t>Pulse 4 (name)</t>
  </si>
  <si>
    <t>Pulse 5 (name)</t>
  </si>
  <si>
    <t>Table: AT-27: Proposal for coverage of children and working days  for 2018-19 (Primary Classes, I-V)</t>
  </si>
  <si>
    <t>Table: AT-27C : Proposal for coverage of children and working days  for Primary (Classes I-V) in Drought affected areas  during 2018-19</t>
  </si>
  <si>
    <t>Table: AT-27 A: Proposal for coverage of children and working days  for 2018-19 (Upper Primary,Classes VI-VIII)</t>
  </si>
  <si>
    <t>Table: AT-27 B: Proposal for coverage of children for NCLP Schools during 2018-19</t>
  </si>
  <si>
    <t>Table: AT-27C</t>
  </si>
  <si>
    <t>Table: AT-28: Requirement of kitchen-cum-stores in the Primary and Upper Primary schools for the year 2018-19</t>
  </si>
  <si>
    <t>Table: AT-28 A: Requirement of kitchen cum stores as per Plinth Area Norm in the Primary and Upper Primary schools for the year 2018-19</t>
  </si>
  <si>
    <t>Table: AT-29 : Requirement of Kitchen Devices during 2018-19 in Primary &amp; Upper Primary Schools</t>
  </si>
  <si>
    <t>Table: AT 30 :    Requirement of Cook cum Helpers for 2018-19</t>
  </si>
  <si>
    <t>Maximum number of institutions for which daily data transferred during the month</t>
  </si>
  <si>
    <t>Table: AT-6: Utilisation of foodgrains  (Primary, Classes I-V) during 2017-18</t>
  </si>
  <si>
    <t xml:space="preserve">Closing Balance*                 (col.4+5-6)                         </t>
  </si>
  <si>
    <t xml:space="preserve">Closing Balance*  (col.9+10-11)                         </t>
  </si>
  <si>
    <t>*: includes unspent balance at State, District, Block and school level (including NGOs/Private Agencies).</t>
  </si>
  <si>
    <t xml:space="preserve">Closing Balance*                  (col.4+5-6)                         </t>
  </si>
  <si>
    <t xml:space="preserve">Closing Balance* (col.9+10-11)                         </t>
  </si>
  <si>
    <t>Table: AT-6A: Utilisation of foodgrains  (Upper Primary, Classes VI-VIII) during 2017-18</t>
  </si>
  <si>
    <t>* State</t>
  </si>
  <si>
    <t>*State</t>
  </si>
  <si>
    <t xml:space="preserve">*State (col.7+10-13) </t>
  </si>
  <si>
    <t>*state share includes funds as well as monetary value of the commodities supplied by the State/UT</t>
  </si>
  <si>
    <t>Table: AT-7: Utilisation of Cooking Cost (Primary, Classes I-V) during 2017-18</t>
  </si>
  <si>
    <t>Table: AT-7A: Utilisation of Cooking cost (Upper Primary Classes, VI-VIII) for 2017-18</t>
  </si>
  <si>
    <t>* state share includes funds as well as monetary value of the commodities supplied by the State/UT</t>
  </si>
  <si>
    <t>Table - AT - 10 B</t>
  </si>
  <si>
    <t>*Total Sanction during 2012-13 to 2017-18</t>
  </si>
  <si>
    <t>Table: AT-27 D : Proposal for coverage of children and working days  for Upper Primary (Classes VI-VIII) in Drought affected areas  during 2018-19</t>
  </si>
  <si>
    <t>Table: AT-27 D</t>
  </si>
  <si>
    <t>Kitchen-cum-store sanctioned during 2006-07 to 2017-18</t>
  </si>
  <si>
    <t>Total No. of Cook-cum-helpers required in drought affected areas, if any</t>
  </si>
  <si>
    <t>Table: AT- 32</t>
  </si>
  <si>
    <t>Table: AT-32:  PAB-MDM Approval vs. PERFORMANCE (Primary Classes I to V) during 2017-18 - Drought</t>
  </si>
  <si>
    <t>Foodgrains</t>
  </si>
  <si>
    <t xml:space="preserve">Hon. to cook-cum-helpers </t>
  </si>
  <si>
    <t>Allocation</t>
  </si>
  <si>
    <t>Utilisation</t>
  </si>
  <si>
    <t>Allocation (Centre +State)</t>
  </si>
  <si>
    <t>Utilisation (Centre +State)</t>
  </si>
  <si>
    <t>Table: AT-32A</t>
  </si>
  <si>
    <t>Table: AT-32 A:  PAB-MDM Approval vs. PERFORMANCE (Upper Primary, Classes VI to VIII) during 2017-18 - Drought</t>
  </si>
  <si>
    <t>Secretary of the Nodal Department</t>
  </si>
  <si>
    <t>Information on Kitchen Garden</t>
  </si>
  <si>
    <t xml:space="preserve">AT - 10 E </t>
  </si>
  <si>
    <t>AT - 4 B</t>
  </si>
  <si>
    <t>Information on Aadhaar Enrolment</t>
  </si>
  <si>
    <t>AT - 32</t>
  </si>
  <si>
    <t>PAB-MDM Approval vs. PERFORMANCE (Primary Classes I to V) during 2017-18 - Drought</t>
  </si>
  <si>
    <t>AT - 32 A</t>
  </si>
  <si>
    <t>PAB-MDM Approval vs. PERFORMANCE (Upper Primary, Classes VI to VIII) during 2017-18 - Drought</t>
  </si>
  <si>
    <t>GENERAL INFORMATION for 2017-18</t>
  </si>
  <si>
    <t>Details of  Provisions  in the State Budget 2017-18</t>
  </si>
  <si>
    <t>Releasing of Funds from State to Directorate / Authority / District / Block / School level for 2017-18</t>
  </si>
  <si>
    <t>No. of Institutions in the State vis a vis Institutions serving MDM during 2017-18</t>
  </si>
  <si>
    <t>No. of Institutions covered  (Primary, Classes I-V)  during 2017-18</t>
  </si>
  <si>
    <t>No. of Institutions covered (Upper Primary with Primary, Classes I-VIII) during 2017-18</t>
  </si>
  <si>
    <t>No. of Institutions covered (Upper Primary without Primary, Classes VI-VIII) during 2017-18</t>
  </si>
  <si>
    <t>Enrolment vis-à-vis availed for MDM  (Primary,Classes I- V) during 2017-18</t>
  </si>
  <si>
    <t>PAB-MDM Approval vs. PERFORMANCE (Primary, Classes I - V) during 2017-18</t>
  </si>
  <si>
    <t>PAB-MDM Approval vs. PERFORMANCE (Upper Primary, Classes VI to VIII) during 2017-18</t>
  </si>
  <si>
    <t>PAB-MDM Approval vs. PERFORMANCE NCLP Schools during 2017-18</t>
  </si>
  <si>
    <t>PAB-MDM Approval vs. PERFORMANCE (Primary, Classes I - V) during 2017-18 - Drought</t>
  </si>
  <si>
    <t>Utilisation of foodgrains  (Primary, Classes I-V) during 2017-18</t>
  </si>
  <si>
    <t>Utilisation of foodgrains  (Upper Primary, Classes VI-VIII) during 2017-18</t>
  </si>
  <si>
    <t>PAYMENT OF COST OF FOOD GRAINS TO FCI (Primary and Upper Primary Classes I-VIII) during 2017-18</t>
  </si>
  <si>
    <t>Utilisation of foodgrains (Coarse Grain) during 2017-18</t>
  </si>
  <si>
    <t>Utilisation of Cooking Cost (Primary, Classes I-V) during 2017-18</t>
  </si>
  <si>
    <t>Utilisation of Cooking cost (Upper Primary Classes, VI-VIII) for 2017-18</t>
  </si>
  <si>
    <t>Utilisation of Central Assitance towards Transportation Assistance (Primary &amp; Upper Primary,Classes I-VIII) during 2017-18</t>
  </si>
  <si>
    <t>Utilisation of Central Assistance towards MME  (Primary &amp; Upper Primary,Classes I-VIII) during 2017-18</t>
  </si>
  <si>
    <t>Details of Meetings at district level during 2017-18</t>
  </si>
  <si>
    <t>Coverage under Rashtriya Bal Swasthya Karykram (School Health Programme) - 2017-18</t>
  </si>
  <si>
    <t>Annual and Monthly data entry status in MDM-MIS during 2017-18</t>
  </si>
  <si>
    <t>Implementation of Automated Monitoring System  during 2017-18</t>
  </si>
  <si>
    <t>NA</t>
  </si>
  <si>
    <t>LPG / Diesel</t>
  </si>
  <si>
    <t xml:space="preserve">Total  </t>
  </si>
  <si>
    <t>Non egg day</t>
  </si>
  <si>
    <t>Egg day</t>
  </si>
  <si>
    <t>Hot Milk</t>
  </si>
  <si>
    <t>100ml</t>
  </si>
  <si>
    <t>daily</t>
  </si>
  <si>
    <t>Tax Charged on Food Grain by Concerned Department</t>
  </si>
  <si>
    <t>Name of Tax</t>
  </si>
  <si>
    <t>Rate ( in %)</t>
  </si>
  <si>
    <t>VAT</t>
  </si>
  <si>
    <t>2018-19</t>
  </si>
  <si>
    <t>w.e.f. 1.04.2017</t>
  </si>
  <si>
    <t>Working Sheet</t>
  </si>
  <si>
    <t>Pri</t>
  </si>
  <si>
    <t>mme</t>
  </si>
  <si>
    <t>NIL</t>
  </si>
  <si>
    <t>PUDUCHERRY</t>
  </si>
  <si>
    <t>KARAIKAL</t>
  </si>
  <si>
    <t xml:space="preserve">MAHE </t>
  </si>
  <si>
    <t>YANAM</t>
  </si>
  <si>
    <t>TOTAL</t>
  </si>
  <si>
    <t>MAHE</t>
  </si>
  <si>
    <t>Puducherry</t>
  </si>
  <si>
    <t>Karaikal</t>
  </si>
  <si>
    <t>Mahe</t>
  </si>
  <si>
    <t>Yanam</t>
  </si>
  <si>
    <t>Lifted</t>
  </si>
  <si>
    <t>UP</t>
  </si>
  <si>
    <t>Revalidate amount</t>
  </si>
  <si>
    <t xml:space="preserve">adhoc </t>
  </si>
  <si>
    <t>Ist Installment</t>
  </si>
  <si>
    <t>Cost of Food grain</t>
  </si>
  <si>
    <t>Cooking cost</t>
  </si>
  <si>
    <t>Honorarium to cook-cum-helper</t>
  </si>
  <si>
    <t>Transportation Cost</t>
  </si>
  <si>
    <t>opening balance</t>
  </si>
  <si>
    <t>e-transfer</t>
  </si>
  <si>
    <t>Senoior  Accounts Officer /Junior Accounts Officer</t>
  </si>
  <si>
    <t>Superintendent</t>
  </si>
  <si>
    <t>Assistant</t>
  </si>
  <si>
    <t>Upper Division Clerk</t>
  </si>
  <si>
    <t>Lower Division Clerk</t>
  </si>
  <si>
    <t>Store Superintendent</t>
  </si>
  <si>
    <t>Store Keeper</t>
  </si>
  <si>
    <t>MDM Co-ordinator</t>
  </si>
  <si>
    <t>MIS Co-ordinator</t>
  </si>
  <si>
    <t>Data Entry Operator</t>
  </si>
  <si>
    <t>Supervisor for MDM</t>
  </si>
  <si>
    <t>Inspectors MDM</t>
  </si>
  <si>
    <t>Nil</t>
  </si>
  <si>
    <t>DIESEL</t>
  </si>
  <si>
    <t>LPG</t>
  </si>
  <si>
    <t xml:space="preserve">LPG School Based Cluster Kitchen  </t>
  </si>
  <si>
    <t>LPG School Canteen Centre</t>
  </si>
  <si>
    <t>LPG  / Diesel</t>
  </si>
  <si>
    <t xml:space="preserve">Mahe </t>
  </si>
  <si>
    <t>Department of Food &amp; Drugs Testing  Government of Puducherry</t>
  </si>
  <si>
    <t>Pondicherry</t>
  </si>
  <si>
    <t xml:space="preserve">Satisfactory </t>
  </si>
  <si>
    <t xml:space="preserve">Random samples of diet articles collected from Kitchens and Canteen Centres </t>
  </si>
  <si>
    <t xml:space="preserve">Random samples of diet articles Tested </t>
  </si>
  <si>
    <t xml:space="preserve">Satisfactory and conform to Food Safety and Standards (Food Products Standards and Food Additives) Regulations, 2011 and FSSA 2006. </t>
  </si>
  <si>
    <t>Yes, Directorate of School Eduction</t>
  </si>
  <si>
    <t>Yes, Deputy Director</t>
  </si>
  <si>
    <t>Yes, 18004251967</t>
  </si>
  <si>
    <t>Yes, 04368-230472</t>
  </si>
  <si>
    <t>Yes,0413-2207211</t>
  </si>
  <si>
    <t>No</t>
  </si>
  <si>
    <t>Yes, ddadult-edn.pon@nic.in</t>
  </si>
  <si>
    <t>Yes</t>
  </si>
  <si>
    <t>NO</t>
  </si>
  <si>
    <t>NI</t>
  </si>
  <si>
    <t>Engaged in 2017-18</t>
  </si>
  <si>
    <t>Iind Installment</t>
  </si>
  <si>
    <t>28.04.2017</t>
  </si>
  <si>
    <t>14.07.2017</t>
  </si>
  <si>
    <t>05.12.2017</t>
  </si>
  <si>
    <t>TOOR DHALL</t>
  </si>
  <si>
    <t>oil</t>
  </si>
  <si>
    <t>OIL</t>
  </si>
  <si>
    <t>3gms</t>
  </si>
  <si>
    <t>TAMARIND</t>
  </si>
  <si>
    <t>DRY CHILLIES</t>
  </si>
  <si>
    <t>MUSTARD</t>
  </si>
  <si>
    <t>WHITE GRAM DHALL</t>
  </si>
  <si>
    <t>TUMERIC POWDER</t>
  </si>
  <si>
    <t>ASAFOETIDA</t>
  </si>
  <si>
    <t>SALT (DOUBLE FORTIFIED SALT)</t>
  </si>
  <si>
    <t>SAMBAR PODI</t>
  </si>
  <si>
    <t>SOMBU</t>
  </si>
  <si>
    <t xml:space="preserve">CLOVES </t>
  </si>
  <si>
    <t xml:space="preserve">PATTAI </t>
  </si>
  <si>
    <t>BAY LEAF</t>
  </si>
  <si>
    <t>BLACK GRAM DHALL</t>
  </si>
  <si>
    <t>GARLIC</t>
  </si>
  <si>
    <t>2nd Instalment (Part)</t>
  </si>
  <si>
    <t>Total sanctioned (60% - Central share)</t>
  </si>
  <si>
    <t>Note: Prposal submitted by AKSHAYA PATRA for cooking and distribution of Midday Meals in Puducherry</t>
  </si>
  <si>
    <t xml:space="preserve">STATE/UT: </t>
  </si>
  <si>
    <t xml:space="preserve">         **2: PAB approval for 432 institutions for the year 2017-18. Unwilling to opt MDM 1 institutions   in respect of Pdy region, which results total no. of institutions in the UT as  show in the colmn No.7 may please be approved for the year 2018-19</t>
  </si>
  <si>
    <t>Note: Conversion of Diesel based  central kitchen work in progress in respect of Puducherry &amp; Karaikal region</t>
  </si>
  <si>
    <t xml:space="preserve">Cost of Food grains </t>
  </si>
  <si>
    <t xml:space="preserve">Cooking Cost  </t>
  </si>
  <si>
    <t xml:space="preserve">Honorarium to Cook-cum-Helper </t>
  </si>
  <si>
    <t xml:space="preserve">Transportation Assistance </t>
  </si>
  <si>
    <t xml:space="preserve">MME </t>
  </si>
  <si>
    <t xml:space="preserve">Total - A </t>
  </si>
  <si>
    <t>State 60%</t>
  </si>
  <si>
    <t>Central Assistance-60%</t>
  </si>
  <si>
    <t xml:space="preserve">Note: Proposed  for procurement of SS Eating plates under School Level Expenses to a tune of Rs.24.89 lakhs </t>
  </si>
  <si>
    <t>MME Fund has been adjusted  in Cost of Food grains and Cook cum helper</t>
  </si>
  <si>
    <t>Proposed to plan for forming a Kitchen Gardens in School based Cluster Kitchen and School Canteen centres with the support of Agriculture Department.</t>
  </si>
  <si>
    <t>Diesel</t>
  </si>
  <si>
    <t>Central Kitchen in Nos</t>
  </si>
  <si>
    <t>State Released</t>
  </si>
  <si>
    <t>Received</t>
  </si>
  <si>
    <t xml:space="preserve">Central </t>
  </si>
  <si>
    <t>cost of food grains</t>
  </si>
  <si>
    <t>Honoraraium</t>
  </si>
  <si>
    <t>Transport cost</t>
  </si>
  <si>
    <t>Cost of food grains</t>
  </si>
  <si>
    <t>Honoararium</t>
  </si>
  <si>
    <t xml:space="preserve">Transport </t>
  </si>
  <si>
    <t xml:space="preserve">                               </t>
  </si>
  <si>
    <t>allo</t>
  </si>
  <si>
    <t>op</t>
  </si>
  <si>
    <t>closi</t>
  </si>
  <si>
    <t>consu</t>
  </si>
  <si>
    <t>balce</t>
  </si>
  <si>
    <t>lift</t>
  </si>
  <si>
    <t>3rd Instalment (Part)</t>
  </si>
  <si>
    <t>29.12.2017</t>
  </si>
  <si>
    <t>total Received</t>
  </si>
  <si>
    <t>Balance</t>
  </si>
  <si>
    <t>Expenditure upto  31.03.2018</t>
  </si>
  <si>
    <t>Total (A+B)</t>
  </si>
  <si>
    <t>Food Grains:</t>
  </si>
  <si>
    <t>Honoraium to Cook cum Helper</t>
  </si>
  <si>
    <t>Transport Assistance</t>
  </si>
  <si>
    <t>29.03.2018</t>
  </si>
  <si>
    <t>Budget Released till 31.03.2018</t>
  </si>
  <si>
    <t>(For the Period 01.04.17 to 31.03.18)</t>
  </si>
  <si>
    <t>During 01.04.17 to 31.03.2018</t>
  </si>
  <si>
    <t>During 01.04.17 to 31.03.18</t>
  </si>
  <si>
    <t>(For the Period 01.4.17 to 31.03.18)</t>
  </si>
  <si>
    <t>(As on 31st March, 2018)</t>
  </si>
  <si>
    <t>As on 31st March, 2018</t>
  </si>
  <si>
    <t>Apr, 2017</t>
  </si>
  <si>
    <t>Dec, 2017</t>
  </si>
  <si>
    <t>Jan, 2018</t>
  </si>
  <si>
    <t>Feb</t>
  </si>
  <si>
    <t>Mar</t>
  </si>
  <si>
    <t>Total Unspent Balance as on 31.03.2018</t>
  </si>
  <si>
    <t xml:space="preserve"> Unspent Balance as on 31.03.2018</t>
  </si>
  <si>
    <r>
      <t xml:space="preserve">Unspent Balance as on 31.03.2018  [Col. 4+ Col.5+Col.6 -Col.8] </t>
    </r>
    <r>
      <rPr>
        <sz val="10"/>
        <rFont val="Arial"/>
        <family val="2"/>
      </rPr>
      <t xml:space="preserve"> </t>
    </r>
  </si>
  <si>
    <t>Unspent balance as on 31.03.2018      [Col: (4+5)-7]</t>
  </si>
  <si>
    <r>
      <t xml:space="preserve">No. of working days </t>
    </r>
    <r>
      <rPr>
        <b/>
        <sz val="8"/>
        <rFont val="Arial"/>
        <family val="2"/>
      </rPr>
      <t xml:space="preserve">(During 01.04.17 to 31.03.2018)     </t>
    </r>
    <r>
      <rPr>
        <b/>
        <sz val="10"/>
        <rFont val="Arial"/>
        <family val="2"/>
      </rPr>
      <t xml:space="preserve">             </t>
    </r>
  </si>
  <si>
    <t xml:space="preserve">No. of working days (During 01.04.17 to 31.03.2018)                  </t>
  </si>
  <si>
    <t>Date: 31.03.2018</t>
  </si>
  <si>
    <t>Budget Provision for the Year 2018-19</t>
  </si>
  <si>
    <t>(in lakh)</t>
  </si>
  <si>
    <t>Date: 30.04.2018</t>
  </si>
  <si>
    <t>Table: AT- 10 F</t>
  </si>
  <si>
    <t>Table AT-10 F: Information on Drinking water facilites</t>
  </si>
  <si>
    <t>Total Schools</t>
  </si>
  <si>
    <t>Schools having drinking water facilities</t>
  </si>
  <si>
    <t>Schools having safe drinking water facilities</t>
  </si>
  <si>
    <t>Number of Schools having facility of water filtration</t>
  </si>
  <si>
    <t>Types of filtration* used (number of schools)</t>
  </si>
  <si>
    <t>Any Innovation for purification of water</t>
  </si>
  <si>
    <t>Source of Funds used</t>
  </si>
  <si>
    <t>Membrane technology Purification</t>
  </si>
  <si>
    <t>UV purification or e-boiling</t>
  </si>
  <si>
    <t>Candle filter purifier</t>
  </si>
  <si>
    <t>Activated carbon filter purifier</t>
  </si>
  <si>
    <t>CSR</t>
  </si>
  <si>
    <t>Donations etc.</t>
  </si>
  <si>
    <t>RO</t>
  </si>
  <si>
    <t>UF</t>
  </si>
  <si>
    <t>**Note: Source of Fund by MPLAD fund, CSR Fund, SSA Fund, NGO</t>
  </si>
  <si>
    <t xml:space="preserve">State / UT: PUDUCHERRY </t>
  </si>
  <si>
    <t>Table: AT-31 : Budget Provision for the Year 2018-19</t>
  </si>
  <si>
    <t>AT - 10 F</t>
  </si>
  <si>
    <t>Information on Drinking water facilites</t>
  </si>
  <si>
    <t>Number of School Working Days (Primary,Classes I-V) for 2018-19</t>
  </si>
  <si>
    <t>Number of School Working Days (Upper Primary,Classes VI-VIII) for 2018-19</t>
  </si>
  <si>
    <t>Proposal for coverage of children and working days  for 2018-19  (Primary Classes, I-V)</t>
  </si>
  <si>
    <t>Proposal for coverage of children and working days  for 2018-19  (Upper Primary,Classes VI-VIII)</t>
  </si>
  <si>
    <t>Proposal for coverage of children for NCLP Schools during 2018-19</t>
  </si>
  <si>
    <t>Proposal for coverage of children and working days  for Primary (Classes I-V) in Drought affected areas  during 2018-19</t>
  </si>
  <si>
    <t>Proposal for coverage of children and working days  for  Upper Primary (Classes VI-VIII)in Drought affected areas  during 2018-19</t>
  </si>
  <si>
    <t>Requirement of kitchen-cum-stores in the Primary and Upper Primary schools for the year 2018-19</t>
  </si>
  <si>
    <t>Requirement of kitchen cum stores as per Plinth Area Norm in the Primary and Upper Primary schools for the year 2018-19</t>
  </si>
  <si>
    <t>Requirement of Kitchen Devices during 2018-19 in Primary &amp; Upper Primary Schools</t>
  </si>
  <si>
    <t>Requirement of Cook cum Helpers for 2018-19</t>
  </si>
  <si>
    <t>Cost of Food Grains</t>
  </si>
  <si>
    <t>strength</t>
  </si>
  <si>
    <t>g</t>
  </si>
  <si>
    <t>days</t>
  </si>
  <si>
    <t>Tax</t>
  </si>
  <si>
    <t>total</t>
  </si>
  <si>
    <t>Transport assistance</t>
  </si>
  <si>
    <t>costof Food grins</t>
  </si>
  <si>
    <t>transport</t>
  </si>
  <si>
    <t>Honoaraium</t>
  </si>
  <si>
    <t>mnths</t>
  </si>
  <si>
    <t>Non recurring Expenses</t>
  </si>
  <si>
    <t>General</t>
  </si>
  <si>
    <t>Kitchen Cum Store</t>
  </si>
  <si>
    <t>Pdy</t>
  </si>
  <si>
    <t>KKl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</si>
  <si>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</si>
  <si>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</si>
  <si>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</si>
  <si>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</si>
  <si>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</si>
  <si>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</si>
  <si>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</si>
  <si>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</si>
  <si>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</si>
  <si>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</si>
  <si>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</si>
  <si>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On the approval of the PAB , State Level Montoring Committee has approved and the amount has been utilized in the year 2015-16 towards renovation of the existing Central Kitchens and replacement of Cooking Devices.</t>
  </si>
  <si>
    <t>Note: An amount of Rs.200 lakh  was spent, by procurement of Egg  to provide to the students weekly thrice  under MDM scheme.</t>
  </si>
  <si>
    <t>Egg</t>
  </si>
  <si>
    <t>thrice in a week</t>
  </si>
  <si>
    <t>Proposed   (7.5%)</t>
  </si>
  <si>
    <t xml:space="preserve">Note: Revalidation amount of Rs.92.35  lakhs has been utlizised for the year 2017-18 Vide letter F No. 1-7/2017 EE-5(MDM-1-2) dt 14.07.2017 </t>
  </si>
  <si>
    <t>**</t>
  </si>
  <si>
    <t xml:space="preserve"> **2: PAB approval for  the institutions covered (Uppper Primary Classes VI-VIII) 110 institutions for the year 2017-18. Unwilling to opt  MDM  1 institutions in repsect of Pdy region,thus the reason shown in the col.no.13</t>
  </si>
  <si>
    <t>As approved by the State Level Steering cum Monitoring Committee, Social Audit may carried out as per stipulated MHRD Guidelines in a phased manner</t>
  </si>
  <si>
    <t>An amount of Rs.55.20 lakh has been Utilized for renovation of existing Kitchen ,replacement of  equpiments based on the approval of PAB. The UC has communicated to MHRD on 01.01.2016</t>
  </si>
  <si>
    <r>
      <t>The introduction of `</t>
    </r>
    <r>
      <rPr>
        <b/>
        <sz val="10"/>
        <rFont val="Arial"/>
        <family val="2"/>
      </rPr>
      <t>"Thithi Bhojan"</t>
    </r>
    <r>
      <rPr>
        <sz val="10"/>
        <rFont val="Arial"/>
        <family val="2"/>
      </rPr>
      <t xml:space="preserve"> in  the name of </t>
    </r>
    <r>
      <rPr>
        <b/>
        <sz val="10"/>
        <rFont val="Arial"/>
        <family val="2"/>
      </rPr>
      <t xml:space="preserve">"Anna Dhanam" </t>
    </r>
    <r>
      <rPr>
        <sz val="10"/>
        <rFont val="Arial"/>
        <family val="2"/>
      </rPr>
      <t xml:space="preserve"> has introduced in the U.T. of Puduchrry .   The said scheme is implemented under Midday Meal Scheme in a transparent and error free manner with the community conribution / participation.  </t>
    </r>
  </si>
  <si>
    <t>Pulse 1 (Tur Dhall)</t>
  </si>
  <si>
    <t>Note: PAB has aprroved in the year 2017-18 .Accordingly proposal has submitted for 13 nos of Kitchen cum store  to MHRD,Central Assistance to be released.</t>
  </si>
  <si>
    <t>U.T of Puducherry</t>
  </si>
  <si>
    <t>Note:PAB  has approved 15 Kitchen cum stores amounting Rs.110.22 lakhs .Proposal has been revised and submitted for 13 nos of Kitchen cum stores and with a request to release  an amount of Rs.94.26 lakhs (Central Share)</t>
  </si>
  <si>
    <t>Note: 231 units  approved but released an amount of Rs.1.30 lakh  for 26 units against 231 units .Balance 205 units to be released for an amount of Rs.10.25 lakhs</t>
  </si>
  <si>
    <t xml:space="preserve">  </t>
  </si>
  <si>
    <t>KKL</t>
  </si>
  <si>
    <t>Enrollment</t>
  </si>
  <si>
    <t>MDM</t>
  </si>
  <si>
    <t>Govt</t>
  </si>
  <si>
    <t>Govt.aided</t>
  </si>
  <si>
    <t>ST.JOSEPH PRIMARY</t>
  </si>
  <si>
    <t>St'Therasa GA High School, Kurumbagaram</t>
  </si>
  <si>
    <t>MES GA HIGH SCHOOL, KARAIKAL</t>
  </si>
  <si>
    <t>NIRMALA RANEE GIRLS HSS, KARAIKAL</t>
  </si>
  <si>
    <t>ST. MARY'S HSS, KARAIKAL</t>
  </si>
  <si>
    <t>KARAIKAL AMMAIYAR HSS, KARAIKAL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</si>
</sst>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;[Red]0.00"/>
    <numFmt numFmtId="179" formatCode="0.000"/>
    <numFmt numFmtId="180" formatCode="0.000;[Red]0.000"/>
    <numFmt numFmtId="181" formatCode="0;[Red]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);\(0\)"/>
  </numFmts>
  <fonts count="1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u val="single"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0"/>
      <color indexed="8"/>
      <name val="Calibri"/>
      <family val="2"/>
    </font>
    <font>
      <i/>
      <u val="single"/>
      <sz val="11"/>
      <name val="Arial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7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2"/>
      <name val="Trebuchet MS"/>
      <family val="2"/>
    </font>
    <font>
      <b/>
      <sz val="8"/>
      <name val="Arial"/>
      <family val="2"/>
    </font>
    <font>
      <sz val="36"/>
      <name val="Arial"/>
      <family val="2"/>
    </font>
    <font>
      <sz val="28"/>
      <name val="Arial"/>
      <family val="2"/>
    </font>
    <font>
      <sz val="9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8"/>
      <color indexed="8"/>
      <name val="Arial"/>
      <family val="2"/>
    </font>
    <font>
      <b/>
      <sz val="12"/>
      <name val="Arial Narrow"/>
      <family val="2"/>
    </font>
    <font>
      <b/>
      <sz val="9"/>
      <name val="Arial"/>
      <family val="2"/>
    </font>
    <font>
      <b/>
      <sz val="13"/>
      <name val="Calibri"/>
      <family val="2"/>
    </font>
    <font>
      <b/>
      <sz val="54"/>
      <name val="Calibri"/>
      <family val="0"/>
    </font>
    <font>
      <b/>
      <sz val="44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mbria"/>
      <family val="1"/>
    </font>
    <font>
      <b/>
      <i/>
      <sz val="10"/>
      <color indexed="8"/>
      <name val="Cambria"/>
      <family val="1"/>
    </font>
    <font>
      <sz val="10"/>
      <color indexed="8"/>
      <name val="Cambria"/>
      <family val="1"/>
    </font>
    <font>
      <b/>
      <i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2"/>
      <color indexed="8"/>
      <name val="Arial Narrow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Arial Narrow"/>
      <family val="2"/>
    </font>
    <font>
      <b/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mbria"/>
      <family val="1"/>
    </font>
    <font>
      <b/>
      <i/>
      <sz val="10"/>
      <color theme="1"/>
      <name val="Cambria"/>
      <family val="1"/>
    </font>
    <font>
      <sz val="10"/>
      <color theme="1"/>
      <name val="Cambria"/>
      <family val="1"/>
    </font>
    <font>
      <b/>
      <i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8"/>
      <color rgb="FF000000"/>
      <name val="Arial"/>
      <family val="2"/>
    </font>
    <font>
      <b/>
      <sz val="12"/>
      <color rgb="FF000000"/>
      <name val="Arial Narrow"/>
      <family val="2"/>
    </font>
    <font>
      <b/>
      <sz val="12"/>
      <color theme="1"/>
      <name val="Arial Narrow"/>
      <family val="2"/>
    </font>
    <font>
      <sz val="18"/>
      <color rgb="FF000000"/>
      <name val="Calibri"/>
      <family val="2"/>
    </font>
    <font>
      <b/>
      <sz val="18"/>
      <color rgb="FF000000"/>
      <name val="Calibri"/>
      <family val="2"/>
    </font>
    <font>
      <sz val="12"/>
      <color theme="1"/>
      <name val="Arial Narrow"/>
      <family val="2"/>
    </font>
    <font>
      <b/>
      <sz val="10"/>
      <color theme="1"/>
      <name val="Cambr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thin"/>
      <right/>
      <top style="thin"/>
      <bottom/>
    </border>
    <border>
      <left style="thin"/>
      <right style="double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double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0" applyNumberFormat="0" applyBorder="0" applyAlignment="0" applyProtection="0"/>
    <xf numFmtId="0" fontId="90" fillId="27" borderId="1" applyNumberFormat="0" applyAlignment="0" applyProtection="0"/>
    <xf numFmtId="0" fontId="9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30" borderId="1" applyNumberFormat="0" applyAlignment="0" applyProtection="0"/>
    <xf numFmtId="0" fontId="100" fillId="0" borderId="6" applyNumberFormat="0" applyFill="0" applyAlignment="0" applyProtection="0"/>
    <xf numFmtId="0" fontId="101" fillId="31" borderId="0" applyNumberFormat="0" applyBorder="0" applyAlignment="0" applyProtection="0"/>
    <xf numFmtId="0" fontId="87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02" fillId="27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110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 quotePrefix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 quotePrefix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1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2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0" fontId="14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6" fillId="0" borderId="11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16" fillId="0" borderId="0" xfId="0" applyFont="1" applyAlignment="1">
      <alignment/>
    </xf>
    <xf numFmtId="0" fontId="0" fillId="0" borderId="14" xfId="0" applyBorder="1" applyAlignment="1">
      <alignment/>
    </xf>
    <xf numFmtId="0" fontId="16" fillId="0" borderId="11" xfId="0" applyFont="1" applyBorder="1" applyAlignment="1" quotePrefix="1">
      <alignment horizontal="center" vertical="top" wrapText="1"/>
    </xf>
    <xf numFmtId="0" fontId="14" fillId="0" borderId="11" xfId="0" applyFont="1" applyBorder="1" applyAlignment="1">
      <alignment horizontal="left"/>
    </xf>
    <xf numFmtId="0" fontId="0" fillId="0" borderId="0" xfId="0" applyFont="1" applyBorder="1" applyAlignment="1" quotePrefix="1">
      <alignment horizontal="center"/>
    </xf>
    <xf numFmtId="0" fontId="18" fillId="0" borderId="0" xfId="57" applyFont="1">
      <alignment/>
      <protection/>
    </xf>
    <xf numFmtId="0" fontId="19" fillId="0" borderId="11" xfId="57" applyFont="1" applyBorder="1" applyAlignment="1">
      <alignment horizontal="center" vertical="top" wrapText="1"/>
      <protection/>
    </xf>
    <xf numFmtId="0" fontId="87" fillId="0" borderId="0" xfId="57">
      <alignment/>
      <protection/>
    </xf>
    <xf numFmtId="0" fontId="87" fillId="0" borderId="0" xfId="57" applyAlignment="1">
      <alignment horizontal="left"/>
      <protection/>
    </xf>
    <xf numFmtId="0" fontId="20" fillId="0" borderId="0" xfId="57" applyFont="1" applyAlignment="1">
      <alignment horizontal="left"/>
      <protection/>
    </xf>
    <xf numFmtId="0" fontId="87" fillId="0" borderId="16" xfId="57" applyBorder="1" applyAlignment="1">
      <alignment horizontal="center"/>
      <protection/>
    </xf>
    <xf numFmtId="0" fontId="17" fillId="0" borderId="0" xfId="57" applyFont="1">
      <alignment/>
      <protection/>
    </xf>
    <xf numFmtId="0" fontId="17" fillId="0" borderId="0" xfId="57" applyFont="1" applyAlignment="1">
      <alignment horizontal="center"/>
      <protection/>
    </xf>
    <xf numFmtId="49" fontId="18" fillId="0" borderId="11" xfId="57" applyNumberFormat="1" applyFont="1" applyBorder="1" applyAlignment="1">
      <alignment vertical="top" wrapText="1"/>
      <protection/>
    </xf>
    <xf numFmtId="0" fontId="87" fillId="0" borderId="11" xfId="57" applyBorder="1">
      <alignment/>
      <protection/>
    </xf>
    <xf numFmtId="0" fontId="18" fillId="0" borderId="11" xfId="57" applyFont="1" applyBorder="1" applyAlignment="1">
      <alignment vertical="top" wrapText="1"/>
      <protection/>
    </xf>
    <xf numFmtId="0" fontId="87" fillId="0" borderId="0" xfId="57" applyBorder="1">
      <alignment/>
      <protection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1" fillId="0" borderId="12" xfId="57" applyFont="1" applyBorder="1" applyAlignment="1">
      <alignment horizontal="center" vertical="top" wrapText="1"/>
      <protection/>
    </xf>
    <xf numFmtId="0" fontId="21" fillId="0" borderId="11" xfId="57" applyFont="1" applyBorder="1" applyAlignment="1">
      <alignment horizontal="center" vertical="top" wrapText="1"/>
      <protection/>
    </xf>
    <xf numFmtId="0" fontId="0" fillId="0" borderId="0" xfId="59">
      <alignment/>
      <protection/>
    </xf>
    <xf numFmtId="0" fontId="11" fillId="0" borderId="0" xfId="59" applyFont="1" applyAlignment="1">
      <alignment horizontal="center"/>
      <protection/>
    </xf>
    <xf numFmtId="0" fontId="5" fillId="0" borderId="0" xfId="59" applyFont="1" applyAlignment="1">
      <alignment horizontal="center"/>
      <protection/>
    </xf>
    <xf numFmtId="0" fontId="4" fillId="0" borderId="0" xfId="59" applyFont="1">
      <alignment/>
      <protection/>
    </xf>
    <xf numFmtId="0" fontId="2" fillId="0" borderId="11" xfId="59" applyFont="1" applyBorder="1" applyAlignment="1">
      <alignment horizontal="center"/>
      <protection/>
    </xf>
    <xf numFmtId="0" fontId="2" fillId="0" borderId="11" xfId="59" applyFont="1" applyBorder="1" applyAlignment="1">
      <alignment horizontal="center" vertical="top" wrapText="1"/>
      <protection/>
    </xf>
    <xf numFmtId="0" fontId="2" fillId="0" borderId="13" xfId="59" applyFont="1" applyBorder="1" applyAlignment="1">
      <alignment horizontal="center" vertical="top" wrapText="1"/>
      <protection/>
    </xf>
    <xf numFmtId="0" fontId="2" fillId="0" borderId="14" xfId="59" applyFont="1" applyBorder="1" applyAlignment="1">
      <alignment horizontal="center" vertical="top" wrapText="1"/>
      <protection/>
    </xf>
    <xf numFmtId="0" fontId="0" fillId="0" borderId="11" xfId="59" applyBorder="1" applyAlignment="1">
      <alignment horizontal="center"/>
      <protection/>
    </xf>
    <xf numFmtId="0" fontId="0" fillId="0" borderId="11" xfId="59" applyBorder="1">
      <alignment/>
      <protection/>
    </xf>
    <xf numFmtId="0" fontId="0" fillId="0" borderId="13" xfId="59" applyBorder="1">
      <alignment/>
      <protection/>
    </xf>
    <xf numFmtId="0" fontId="0" fillId="0" borderId="11" xfId="59" applyBorder="1" applyAlignment="1" quotePrefix="1">
      <alignment horizontal="center"/>
      <protection/>
    </xf>
    <xf numFmtId="0" fontId="0" fillId="0" borderId="0" xfId="59" applyFill="1" applyBorder="1" applyAlignment="1">
      <alignment horizontal="left"/>
      <protection/>
    </xf>
    <xf numFmtId="0" fontId="2" fillId="0" borderId="0" xfId="59" applyFont="1" applyBorder="1" applyAlignment="1">
      <alignment horizontal="center"/>
      <protection/>
    </xf>
    <xf numFmtId="0" fontId="0" fillId="0" borderId="0" xfId="59" applyBorder="1">
      <alignment/>
      <protection/>
    </xf>
    <xf numFmtId="0" fontId="6" fillId="0" borderId="0" xfId="59" applyFont="1">
      <alignment/>
      <protection/>
    </xf>
    <xf numFmtId="0" fontId="2" fillId="0" borderId="0" xfId="59" applyFont="1">
      <alignment/>
      <protection/>
    </xf>
    <xf numFmtId="0" fontId="3" fillId="0" borderId="0" xfId="59" applyFont="1" applyAlignment="1">
      <alignment/>
      <protection/>
    </xf>
    <xf numFmtId="0" fontId="16" fillId="0" borderId="16" xfId="0" applyFont="1" applyBorder="1" applyAlignment="1">
      <alignment/>
    </xf>
    <xf numFmtId="0" fontId="2" fillId="0" borderId="15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17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8" fillId="0" borderId="11" xfId="57" applyFont="1" applyBorder="1">
      <alignment/>
      <protection/>
    </xf>
    <xf numFmtId="0" fontId="18" fillId="0" borderId="11" xfId="57" applyFont="1" applyBorder="1" applyAlignment="1">
      <alignment wrapText="1"/>
      <protection/>
    </xf>
    <xf numFmtId="0" fontId="18" fillId="0" borderId="11" xfId="57" applyFont="1" applyBorder="1" applyAlignment="1">
      <alignment/>
      <protection/>
    </xf>
    <xf numFmtId="0" fontId="18" fillId="0" borderId="0" xfId="57" applyFont="1" applyBorder="1">
      <alignment/>
      <protection/>
    </xf>
    <xf numFmtId="0" fontId="2" fillId="0" borderId="18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0" fontId="23" fillId="0" borderId="0" xfId="57" applyFont="1">
      <alignment/>
      <protection/>
    </xf>
    <xf numFmtId="0" fontId="87" fillId="0" borderId="11" xfId="57" applyBorder="1" applyAlignment="1">
      <alignment horizontal="center"/>
      <protection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18" fillId="0" borderId="11" xfId="57" applyFont="1" applyBorder="1" applyAlignment="1">
      <alignment horizontal="center"/>
      <protection/>
    </xf>
    <xf numFmtId="0" fontId="2" fillId="0" borderId="0" xfId="59" applyFont="1" applyBorder="1">
      <alignment/>
      <protection/>
    </xf>
    <xf numFmtId="0" fontId="17" fillId="0" borderId="0" xfId="57" applyFont="1" applyBorder="1" applyAlignment="1">
      <alignment horizontal="center"/>
      <protection/>
    </xf>
    <xf numFmtId="0" fontId="6" fillId="0" borderId="0" xfId="0" applyFont="1" applyBorder="1" applyAlignment="1">
      <alignment/>
    </xf>
    <xf numFmtId="0" fontId="19" fillId="0" borderId="12" xfId="57" applyFont="1" applyBorder="1" applyAlignment="1">
      <alignment horizontal="center" vertical="top" wrapText="1"/>
      <protection/>
    </xf>
    <xf numFmtId="0" fontId="6" fillId="0" borderId="11" xfId="0" applyFont="1" applyBorder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59" applyFont="1" applyAlignment="1">
      <alignment horizontal="center"/>
      <protection/>
    </xf>
    <xf numFmtId="0" fontId="17" fillId="0" borderId="11" xfId="57" applyFont="1" applyBorder="1" applyAlignment="1">
      <alignment horizontal="center"/>
      <protection/>
    </xf>
    <xf numFmtId="0" fontId="17" fillId="0" borderId="0" xfId="57" applyFont="1" applyAlignment="1">
      <alignment horizontal="center" vertical="top" wrapText="1"/>
      <protection/>
    </xf>
    <xf numFmtId="0" fontId="17" fillId="0" borderId="11" xfId="57" applyFont="1" applyBorder="1" applyAlignment="1">
      <alignment horizontal="center" vertical="top" wrapText="1"/>
      <protection/>
    </xf>
    <xf numFmtId="0" fontId="10" fillId="0" borderId="0" xfId="59" applyFont="1" applyAlignment="1">
      <alignment/>
      <protection/>
    </xf>
    <xf numFmtId="0" fontId="16" fillId="0" borderId="0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2" fillId="0" borderId="18" xfId="59" applyFont="1" applyFill="1" applyBorder="1" applyAlignment="1">
      <alignment horizontal="center" vertical="top" wrapText="1"/>
      <protection/>
    </xf>
    <xf numFmtId="0" fontId="0" fillId="0" borderId="0" xfId="59" applyAlignment="1">
      <alignment horizontal="left"/>
      <protection/>
    </xf>
    <xf numFmtId="0" fontId="6" fillId="0" borderId="0" xfId="59" applyFont="1" applyAlignment="1">
      <alignment vertical="top" wrapText="1"/>
      <protection/>
    </xf>
    <xf numFmtId="0" fontId="13" fillId="0" borderId="0" xfId="0" applyFont="1" applyAlignment="1">
      <alignment horizontal="left"/>
    </xf>
    <xf numFmtId="0" fontId="2" fillId="0" borderId="19" xfId="0" applyFont="1" applyBorder="1" applyAlignment="1">
      <alignment horizontal="center" vertical="top" wrapText="1"/>
    </xf>
    <xf numFmtId="0" fontId="0" fillId="0" borderId="0" xfId="57" applyFont="1">
      <alignment/>
      <protection/>
    </xf>
    <xf numFmtId="0" fontId="5" fillId="0" borderId="0" xfId="57" applyFont="1" applyAlignment="1">
      <alignment horizontal="center"/>
      <protection/>
    </xf>
    <xf numFmtId="0" fontId="2" fillId="0" borderId="11" xfId="57" applyFont="1" applyBorder="1" applyAlignment="1">
      <alignment horizontal="center" vertical="top" wrapText="1"/>
      <protection/>
    </xf>
    <xf numFmtId="0" fontId="0" fillId="0" borderId="11" xfId="57" applyFont="1" applyBorder="1">
      <alignment/>
      <protection/>
    </xf>
    <xf numFmtId="0" fontId="11" fillId="0" borderId="11" xfId="57" applyFont="1" applyBorder="1">
      <alignment/>
      <protection/>
    </xf>
    <xf numFmtId="0" fontId="2" fillId="0" borderId="11" xfId="57" applyFont="1" applyBorder="1">
      <alignment/>
      <protection/>
    </xf>
    <xf numFmtId="0" fontId="0" fillId="0" borderId="11" xfId="57" applyFont="1" applyBorder="1" applyAlignment="1">
      <alignment horizontal="center"/>
      <protection/>
    </xf>
    <xf numFmtId="0" fontId="16" fillId="0" borderId="11" xfId="57" applyFont="1" applyBorder="1" applyAlignment="1">
      <alignment horizontal="center"/>
      <protection/>
    </xf>
    <xf numFmtId="0" fontId="16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0" fillId="0" borderId="11" xfId="0" applyFont="1" applyBorder="1" applyAlignment="1">
      <alignment wrapText="1"/>
    </xf>
    <xf numFmtId="0" fontId="26" fillId="0" borderId="12" xfId="57" applyFont="1" applyBorder="1" applyAlignment="1">
      <alignment horizontal="center" vertical="top" wrapText="1"/>
      <protection/>
    </xf>
    <xf numFmtId="0" fontId="27" fillId="0" borderId="11" xfId="57" applyFont="1" applyBorder="1" applyAlignment="1">
      <alignment horizontal="center" vertical="top" wrapText="1"/>
      <protection/>
    </xf>
    <xf numFmtId="0" fontId="23" fillId="0" borderId="0" xfId="57" applyFont="1" applyAlignment="1">
      <alignment horizontal="center"/>
      <protection/>
    </xf>
    <xf numFmtId="0" fontId="27" fillId="0" borderId="18" xfId="57" applyFont="1" applyBorder="1" applyAlignment="1">
      <alignment horizontal="center" wrapText="1"/>
      <protection/>
    </xf>
    <xf numFmtId="0" fontId="27" fillId="0" borderId="10" xfId="57" applyFont="1" applyBorder="1" applyAlignment="1">
      <alignment horizontal="center"/>
      <protection/>
    </xf>
    <xf numFmtId="0" fontId="2" fillId="0" borderId="20" xfId="59" applyFont="1" applyFill="1" applyBorder="1" applyAlignment="1">
      <alignment horizontal="center" vertical="top" wrapText="1"/>
      <protection/>
    </xf>
    <xf numFmtId="0" fontId="0" fillId="0" borderId="14" xfId="59" applyBorder="1">
      <alignment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14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/>
    </xf>
    <xf numFmtId="0" fontId="21" fillId="0" borderId="14" xfId="57" applyFont="1" applyBorder="1" applyAlignment="1">
      <alignment horizontal="center" vertical="top" wrapText="1"/>
      <protection/>
    </xf>
    <xf numFmtId="0" fontId="14" fillId="0" borderId="0" xfId="0" applyFont="1" applyAlignment="1">
      <alignment horizontal="center"/>
    </xf>
    <xf numFmtId="0" fontId="29" fillId="0" borderId="0" xfId="57" applyFont="1" applyAlignment="1">
      <alignment horizontal="center"/>
      <protection/>
    </xf>
    <xf numFmtId="0" fontId="0" fillId="0" borderId="11" xfId="59" applyFont="1" applyBorder="1" applyAlignment="1">
      <alignment horizontal="center" vertical="top" wrapText="1"/>
      <protection/>
    </xf>
    <xf numFmtId="0" fontId="0" fillId="0" borderId="0" xfId="59" applyFont="1">
      <alignment/>
      <protection/>
    </xf>
    <xf numFmtId="0" fontId="2" fillId="0" borderId="11" xfId="57" applyFont="1" applyBorder="1" applyAlignment="1">
      <alignment horizont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top"/>
    </xf>
    <xf numFmtId="0" fontId="16" fillId="0" borderId="11" xfId="59" applyFont="1" applyBorder="1" applyAlignment="1">
      <alignment horizontal="center" wrapText="1"/>
      <protection/>
    </xf>
    <xf numFmtId="0" fontId="16" fillId="0" borderId="0" xfId="0" applyFont="1" applyAlignment="1">
      <alignment horizontal="center" vertical="top" wrapText="1"/>
    </xf>
    <xf numFmtId="0" fontId="2" fillId="0" borderId="11" xfId="59" applyFont="1" applyBorder="1" applyAlignment="1">
      <alignment horizontal="left" vertical="center" wrapText="1"/>
      <protection/>
    </xf>
    <xf numFmtId="0" fontId="2" fillId="0" borderId="11" xfId="59" applyFont="1" applyBorder="1" applyAlignment="1">
      <alignment horizontal="left" vertical="center"/>
      <protection/>
    </xf>
    <xf numFmtId="0" fontId="7" fillId="0" borderId="11" xfId="59" applyFont="1" applyBorder="1" applyAlignment="1">
      <alignment horizontal="left" vertical="center" wrapText="1"/>
      <protection/>
    </xf>
    <xf numFmtId="0" fontId="0" fillId="0" borderId="0" xfId="60">
      <alignment/>
      <protection/>
    </xf>
    <xf numFmtId="0" fontId="6" fillId="0" borderId="0" xfId="60" applyFont="1" applyAlignment="1">
      <alignment/>
      <protection/>
    </xf>
    <xf numFmtId="0" fontId="11" fillId="0" borderId="0" xfId="60" applyFont="1" applyAlignment="1">
      <alignment/>
      <protection/>
    </xf>
    <xf numFmtId="0" fontId="4" fillId="0" borderId="0" xfId="60" applyFont="1">
      <alignment/>
      <protection/>
    </xf>
    <xf numFmtId="0" fontId="16" fillId="0" borderId="11" xfId="60" applyFont="1" applyBorder="1" applyAlignment="1">
      <alignment horizontal="center" vertical="top" wrapText="1"/>
      <protection/>
    </xf>
    <xf numFmtId="0" fontId="16" fillId="0" borderId="0" xfId="60" applyFont="1">
      <alignment/>
      <protection/>
    </xf>
    <xf numFmtId="0" fontId="16" fillId="0" borderId="11" xfId="60" applyFont="1" applyBorder="1">
      <alignment/>
      <protection/>
    </xf>
    <xf numFmtId="0" fontId="16" fillId="0" borderId="0" xfId="60" applyFont="1" applyBorder="1">
      <alignment/>
      <protection/>
    </xf>
    <xf numFmtId="0" fontId="16" fillId="0" borderId="14" xfId="60" applyFont="1" applyBorder="1" applyAlignment="1">
      <alignment horizontal="center" vertical="top" wrapText="1"/>
      <protection/>
    </xf>
    <xf numFmtId="0" fontId="16" fillId="0" borderId="17" xfId="60" applyFont="1" applyBorder="1" applyAlignment="1">
      <alignment horizontal="center" vertical="top" wrapText="1"/>
      <protection/>
    </xf>
    <xf numFmtId="0" fontId="16" fillId="0" borderId="15" xfId="60" applyFont="1" applyBorder="1" applyAlignment="1">
      <alignment horizontal="center" vertical="top" wrapText="1"/>
      <protection/>
    </xf>
    <xf numFmtId="0" fontId="2" fillId="0" borderId="0" xfId="60" applyFont="1">
      <alignment/>
      <protection/>
    </xf>
    <xf numFmtId="0" fontId="16" fillId="0" borderId="11" xfId="60" applyFont="1" applyBorder="1" applyAlignment="1">
      <alignment horizontal="center"/>
      <protection/>
    </xf>
    <xf numFmtId="0" fontId="2" fillId="0" borderId="11" xfId="60" applyFont="1" applyBorder="1">
      <alignment/>
      <protection/>
    </xf>
    <xf numFmtId="0" fontId="2" fillId="0" borderId="11" xfId="60" applyFont="1" applyBorder="1" applyAlignment="1">
      <alignment horizontal="center"/>
      <protection/>
    </xf>
    <xf numFmtId="0" fontId="2" fillId="0" borderId="11" xfId="60" applyFont="1" applyBorder="1" applyAlignment="1">
      <alignment horizontal="left"/>
      <protection/>
    </xf>
    <xf numFmtId="0" fontId="0" fillId="0" borderId="11" xfId="60" applyBorder="1">
      <alignment/>
      <protection/>
    </xf>
    <xf numFmtId="0" fontId="2" fillId="0" borderId="11" xfId="60" applyFont="1" applyBorder="1" applyAlignment="1">
      <alignment horizontal="left" wrapText="1"/>
      <protection/>
    </xf>
    <xf numFmtId="0" fontId="0" fillId="0" borderId="11" xfId="60" applyBorder="1" applyAlignment="1" quotePrefix="1">
      <alignment horizontal="center"/>
      <protection/>
    </xf>
    <xf numFmtId="0" fontId="0" fillId="0" borderId="11" xfId="60" applyBorder="1" applyAlignment="1" quotePrefix="1">
      <alignment horizontal="left"/>
      <protection/>
    </xf>
    <xf numFmtId="0" fontId="0" fillId="0" borderId="0" xfId="60" applyFill="1" applyBorder="1" applyAlignment="1">
      <alignment horizontal="left"/>
      <protection/>
    </xf>
    <xf numFmtId="0" fontId="0" fillId="0" borderId="0" xfId="60" applyAlignment="1">
      <alignment horizontal="left"/>
      <protection/>
    </xf>
    <xf numFmtId="0" fontId="6" fillId="0" borderId="0" xfId="60" applyFont="1">
      <alignment/>
      <protection/>
    </xf>
    <xf numFmtId="0" fontId="0" fillId="0" borderId="0" xfId="61">
      <alignment/>
      <protection/>
    </xf>
    <xf numFmtId="0" fontId="3" fillId="0" borderId="0" xfId="61" applyFont="1" applyAlignment="1">
      <alignment horizontal="right"/>
      <protection/>
    </xf>
    <xf numFmtId="0" fontId="4" fillId="0" borderId="0" xfId="61" applyFont="1" applyAlignment="1">
      <alignment horizontal="right"/>
      <protection/>
    </xf>
    <xf numFmtId="0" fontId="14" fillId="0" borderId="11" xfId="61" applyFont="1" applyBorder="1" applyAlignment="1">
      <alignment horizontal="center" vertical="top" wrapText="1"/>
      <protection/>
    </xf>
    <xf numFmtId="0" fontId="14" fillId="0" borderId="11" xfId="61" applyFont="1" applyBorder="1" applyAlignment="1">
      <alignment horizontal="center" vertical="center" wrapText="1"/>
      <protection/>
    </xf>
    <xf numFmtId="0" fontId="2" fillId="0" borderId="11" xfId="61" applyFont="1" applyBorder="1" applyAlignment="1">
      <alignment horizontal="center" vertical="center"/>
      <protection/>
    </xf>
    <xf numFmtId="0" fontId="12" fillId="0" borderId="11" xfId="61" applyFont="1" applyBorder="1" applyAlignment="1">
      <alignment horizontal="left" vertical="top" wrapText="1"/>
      <protection/>
    </xf>
    <xf numFmtId="0" fontId="12" fillId="0" borderId="11" xfId="61" applyFont="1" applyBorder="1" applyAlignment="1">
      <alignment horizontal="center" vertical="top" wrapText="1"/>
      <protection/>
    </xf>
    <xf numFmtId="0" fontId="12" fillId="0" borderId="0" xfId="61" applyFont="1" applyAlignment="1">
      <alignment horizontal="left"/>
      <protection/>
    </xf>
    <xf numFmtId="0" fontId="106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10" xfId="0" applyFont="1" applyBorder="1" applyAlignment="1">
      <alignment vertical="top" wrapText="1"/>
    </xf>
    <xf numFmtId="0" fontId="34" fillId="33" borderId="10" xfId="0" applyFont="1" applyFill="1" applyBorder="1" applyAlignment="1">
      <alignment vertical="center" wrapText="1"/>
    </xf>
    <xf numFmtId="0" fontId="35" fillId="0" borderId="11" xfId="0" applyFont="1" applyBorder="1" applyAlignment="1" quotePrefix="1">
      <alignment horizontal="center" vertical="top" wrapText="1"/>
    </xf>
    <xf numFmtId="0" fontId="0" fillId="33" borderId="11" xfId="0" applyFill="1" applyBorder="1" applyAlignment="1">
      <alignment/>
    </xf>
    <xf numFmtId="0" fontId="107" fillId="0" borderId="0" xfId="0" applyFont="1" applyAlignment="1">
      <alignment/>
    </xf>
    <xf numFmtId="0" fontId="2" fillId="0" borderId="0" xfId="57" applyFont="1">
      <alignment/>
      <protection/>
    </xf>
    <xf numFmtId="0" fontId="2" fillId="0" borderId="0" xfId="57" applyFont="1" applyAlignment="1">
      <alignment horizontal="center" vertical="top" wrapText="1"/>
      <protection/>
    </xf>
    <xf numFmtId="0" fontId="2" fillId="0" borderId="0" xfId="57" applyFont="1" applyAlignment="1">
      <alignment horizontal="center"/>
      <protection/>
    </xf>
    <xf numFmtId="0" fontId="16" fillId="0" borderId="0" xfId="57" applyFont="1" applyAlignment="1">
      <alignment horizontal="left"/>
      <protection/>
    </xf>
    <xf numFmtId="0" fontId="6" fillId="0" borderId="0" xfId="57" applyFont="1">
      <alignment/>
      <protection/>
    </xf>
    <xf numFmtId="0" fontId="2" fillId="0" borderId="0" xfId="57" applyFont="1" applyAlignment="1">
      <alignment/>
      <protection/>
    </xf>
    <xf numFmtId="0" fontId="2" fillId="0" borderId="16" xfId="57" applyFont="1" applyBorder="1" applyAlignment="1">
      <alignment/>
      <protection/>
    </xf>
    <xf numFmtId="0" fontId="2" fillId="0" borderId="0" xfId="57" applyFont="1" applyBorder="1" applyAlignment="1">
      <alignment/>
      <protection/>
    </xf>
    <xf numFmtId="0" fontId="2" fillId="0" borderId="0" xfId="57" applyFont="1" applyBorder="1">
      <alignment/>
      <protection/>
    </xf>
    <xf numFmtId="0" fontId="2" fillId="0" borderId="0" xfId="57" applyFont="1" applyBorder="1" applyAlignment="1">
      <alignment horizontal="center" vertical="top" wrapText="1"/>
      <protection/>
    </xf>
    <xf numFmtId="0" fontId="14" fillId="0" borderId="0" xfId="57" applyFont="1" applyBorder="1" applyAlignment="1">
      <alignment horizontal="left"/>
      <protection/>
    </xf>
    <xf numFmtId="0" fontId="35" fillId="0" borderId="11" xfId="0" applyFont="1" applyBorder="1" applyAlignment="1">
      <alignment horizontal="center" vertical="top" wrapText="1"/>
    </xf>
    <xf numFmtId="0" fontId="2" fillId="0" borderId="11" xfId="57" applyFont="1" applyBorder="1" applyAlignment="1">
      <alignment/>
      <protection/>
    </xf>
    <xf numFmtId="0" fontId="12" fillId="0" borderId="0" xfId="57" applyFont="1" applyBorder="1" applyAlignment="1">
      <alignment/>
      <protection/>
    </xf>
    <xf numFmtId="0" fontId="2" fillId="0" borderId="11" xfId="57" applyFont="1" applyBorder="1" applyAlignment="1">
      <alignment vertical="top" wrapText="1"/>
      <protection/>
    </xf>
    <xf numFmtId="0" fontId="2" fillId="0" borderId="0" xfId="57" applyFont="1" applyAlignment="1">
      <alignment vertical="top" wrapText="1"/>
      <protection/>
    </xf>
    <xf numFmtId="0" fontId="16" fillId="0" borderId="0" xfId="57" applyFont="1">
      <alignment/>
      <protection/>
    </xf>
    <xf numFmtId="0" fontId="14" fillId="0" borderId="0" xfId="57" applyFont="1" applyBorder="1" applyAlignment="1">
      <alignment wrapText="1"/>
      <protection/>
    </xf>
    <xf numFmtId="0" fontId="2" fillId="33" borderId="11" xfId="57" applyFont="1" applyFill="1" applyBorder="1" applyAlignment="1" quotePrefix="1">
      <alignment horizontal="center" vertical="center" wrapText="1"/>
      <protection/>
    </xf>
    <xf numFmtId="0" fontId="16" fillId="33" borderId="12" xfId="57" applyFont="1" applyFill="1" applyBorder="1" applyAlignment="1" quotePrefix="1">
      <alignment horizontal="center" vertical="center" wrapText="1"/>
      <protection/>
    </xf>
    <xf numFmtId="0" fontId="2" fillId="0" borderId="0" xfId="57" applyFont="1" applyBorder="1" applyAlignment="1">
      <alignment horizontal="left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2" fillId="0" borderId="11" xfId="57" applyFont="1" applyBorder="1" applyAlignment="1">
      <alignment horizontal="left" vertical="center"/>
      <protection/>
    </xf>
    <xf numFmtId="0" fontId="2" fillId="0" borderId="0" xfId="57" applyFont="1" applyAlignment="1">
      <alignment horizontal="left" vertical="center"/>
      <protection/>
    </xf>
    <xf numFmtId="0" fontId="2" fillId="0" borderId="11" xfId="57" applyFont="1" applyBorder="1" applyAlignment="1">
      <alignment horizontal="left"/>
      <protection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5" fillId="0" borderId="0" xfId="0" applyFont="1" applyBorder="1" applyAlignment="1">
      <alignment/>
    </xf>
    <xf numFmtId="0" fontId="34" fillId="0" borderId="11" xfId="0" applyFont="1" applyBorder="1" applyAlignment="1">
      <alignment horizontal="center" vertical="top" wrapText="1"/>
    </xf>
    <xf numFmtId="0" fontId="104" fillId="0" borderId="11" xfId="0" applyFont="1" applyBorder="1" applyAlignment="1">
      <alignment horizontal="center" vertical="top" wrapText="1"/>
    </xf>
    <xf numFmtId="0" fontId="108" fillId="0" borderId="0" xfId="0" applyFont="1" applyBorder="1" applyAlignment="1">
      <alignment vertical="top"/>
    </xf>
    <xf numFmtId="0" fontId="109" fillId="0" borderId="11" xfId="0" applyFont="1" applyBorder="1" applyAlignment="1">
      <alignment vertical="top" wrapText="1"/>
    </xf>
    <xf numFmtId="0" fontId="106" fillId="0" borderId="11" xfId="0" applyFont="1" applyBorder="1" applyAlignment="1">
      <alignment horizontal="center"/>
    </xf>
    <xf numFmtId="0" fontId="110" fillId="0" borderId="11" xfId="0" applyFont="1" applyBorder="1" applyAlignment="1">
      <alignment horizontal="center" vertical="center" wrapText="1"/>
    </xf>
    <xf numFmtId="0" fontId="111" fillId="0" borderId="10" xfId="0" applyFont="1" applyBorder="1" applyAlignment="1">
      <alignment vertical="center" wrapText="1"/>
    </xf>
    <xf numFmtId="0" fontId="111" fillId="0" borderId="11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112" fillId="0" borderId="0" xfId="0" applyFont="1" applyAlignment="1">
      <alignment horizontal="center"/>
    </xf>
    <xf numFmtId="0" fontId="113" fillId="0" borderId="0" xfId="0" applyFont="1" applyBorder="1" applyAlignment="1">
      <alignment horizontal="center" vertical="center"/>
    </xf>
    <xf numFmtId="0" fontId="114" fillId="0" borderId="11" xfId="0" applyFont="1" applyBorder="1" applyAlignment="1">
      <alignment vertical="top" wrapText="1"/>
    </xf>
    <xf numFmtId="0" fontId="114" fillId="0" borderId="11" xfId="0" applyFont="1" applyBorder="1" applyAlignment="1">
      <alignment horizontal="center" vertical="top" wrapText="1"/>
    </xf>
    <xf numFmtId="0" fontId="104" fillId="0" borderId="0" xfId="0" applyFont="1" applyAlignment="1">
      <alignment/>
    </xf>
    <xf numFmtId="0" fontId="115" fillId="0" borderId="11" xfId="0" applyFont="1" applyBorder="1" applyAlignment="1">
      <alignment vertical="center" wrapText="1"/>
    </xf>
    <xf numFmtId="0" fontId="115" fillId="0" borderId="11" xfId="0" applyFont="1" applyBorder="1" applyAlignment="1">
      <alignment horizontal="left" vertical="center" wrapText="1" indent="2"/>
    </xf>
    <xf numFmtId="0" fontId="115" fillId="0" borderId="0" xfId="0" applyFont="1" applyBorder="1" applyAlignment="1">
      <alignment horizontal="left" vertical="center" wrapText="1" indent="2"/>
    </xf>
    <xf numFmtId="0" fontId="115" fillId="0" borderId="0" xfId="0" applyFont="1" applyBorder="1" applyAlignment="1">
      <alignment vertical="center" wrapText="1"/>
    </xf>
    <xf numFmtId="0" fontId="104" fillId="0" borderId="11" xfId="0" applyFont="1" applyBorder="1" applyAlignment="1">
      <alignment vertical="top" wrapText="1"/>
    </xf>
    <xf numFmtId="0" fontId="104" fillId="0" borderId="14" xfId="0" applyFont="1" applyBorder="1" applyAlignment="1">
      <alignment horizontal="center" vertical="top" wrapText="1"/>
    </xf>
    <xf numFmtId="0" fontId="115" fillId="0" borderId="14" xfId="0" applyFont="1" applyBorder="1" applyAlignment="1">
      <alignment vertical="center" wrapText="1"/>
    </xf>
    <xf numFmtId="0" fontId="104" fillId="0" borderId="11" xfId="0" applyFont="1" applyBorder="1" applyAlignment="1">
      <alignment/>
    </xf>
    <xf numFmtId="0" fontId="115" fillId="0" borderId="11" xfId="0" applyFont="1" applyBorder="1" applyAlignment="1">
      <alignment horizontal="center" vertical="center" wrapText="1"/>
    </xf>
    <xf numFmtId="0" fontId="5" fillId="0" borderId="0" xfId="57" applyFont="1" applyAlignment="1">
      <alignment/>
      <protection/>
    </xf>
    <xf numFmtId="0" fontId="31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4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09" fillId="0" borderId="12" xfId="0" applyFont="1" applyBorder="1" applyAlignment="1">
      <alignment horizontal="center" vertical="top" wrapText="1"/>
    </xf>
    <xf numFmtId="0" fontId="109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 vertical="top"/>
    </xf>
    <xf numFmtId="0" fontId="14" fillId="0" borderId="0" xfId="0" applyFont="1" applyBorder="1" applyAlignment="1">
      <alignment horizontal="center"/>
    </xf>
    <xf numFmtId="0" fontId="2" fillId="0" borderId="11" xfId="59" applyFont="1" applyFill="1" applyBorder="1" applyAlignment="1">
      <alignment horizontal="left" vertical="center" wrapText="1"/>
      <protection/>
    </xf>
    <xf numFmtId="0" fontId="0" fillId="33" borderId="0" xfId="57" applyFont="1" applyFill="1">
      <alignment/>
      <protection/>
    </xf>
    <xf numFmtId="0" fontId="5" fillId="33" borderId="0" xfId="57" applyFont="1" applyFill="1" applyAlignment="1">
      <alignment/>
      <protection/>
    </xf>
    <xf numFmtId="0" fontId="16" fillId="33" borderId="11" xfId="57" applyFont="1" applyFill="1" applyBorder="1" applyAlignment="1">
      <alignment horizontal="center"/>
      <protection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1" xfId="0" applyFont="1" applyFill="1" applyBorder="1" applyAlignment="1" quotePrefix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0" xfId="59" applyFont="1" applyAlignment="1">
      <alignment/>
      <protection/>
    </xf>
    <xf numFmtId="0" fontId="16" fillId="0" borderId="0" xfId="59" applyFont="1" applyAlignment="1">
      <alignment horizontal="right"/>
      <protection/>
    </xf>
    <xf numFmtId="0" fontId="9" fillId="0" borderId="11" xfId="0" applyFont="1" applyBorder="1" applyAlignment="1">
      <alignment horizontal="center"/>
    </xf>
    <xf numFmtId="0" fontId="104" fillId="0" borderId="11" xfId="57" applyFont="1" applyBorder="1">
      <alignment/>
      <protection/>
    </xf>
    <xf numFmtId="0" fontId="114" fillId="0" borderId="11" xfId="57" applyFont="1" applyBorder="1">
      <alignment/>
      <protection/>
    </xf>
    <xf numFmtId="0" fontId="104" fillId="0" borderId="0" xfId="57" applyFont="1" applyBorder="1">
      <alignment/>
      <protection/>
    </xf>
    <xf numFmtId="0" fontId="104" fillId="0" borderId="11" xfId="57" applyFont="1" applyBorder="1" applyAlignment="1">
      <alignment horizontal="center"/>
      <protection/>
    </xf>
    <xf numFmtId="0" fontId="19" fillId="0" borderId="11" xfId="57" applyFont="1" applyBorder="1">
      <alignment/>
      <protection/>
    </xf>
    <xf numFmtId="0" fontId="33" fillId="33" borderId="0" xfId="0" applyFont="1" applyFill="1" applyAlignment="1">
      <alignment/>
    </xf>
    <xf numFmtId="0" fontId="34" fillId="33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10" fillId="0" borderId="10" xfId="0" applyFont="1" applyBorder="1" applyAlignment="1">
      <alignment horizontal="center" vertical="center" wrapText="1"/>
    </xf>
    <xf numFmtId="0" fontId="106" fillId="0" borderId="10" xfId="0" applyFont="1" applyBorder="1" applyAlignment="1">
      <alignment horizontal="center"/>
    </xf>
    <xf numFmtId="0" fontId="87" fillId="0" borderId="11" xfId="0" applyFont="1" applyBorder="1" applyAlignment="1">
      <alignment horizontal="center"/>
    </xf>
    <xf numFmtId="0" fontId="33" fillId="0" borderId="11" xfId="0" applyFont="1" applyBorder="1" applyAlignment="1" quotePrefix="1">
      <alignment horizontal="center" vertical="top" wrapText="1"/>
    </xf>
    <xf numFmtId="0" fontId="35" fillId="0" borderId="12" xfId="0" applyFont="1" applyBorder="1" applyAlignment="1">
      <alignment horizontal="center" vertical="top" wrapText="1"/>
    </xf>
    <xf numFmtId="0" fontId="9" fillId="33" borderId="0" xfId="0" applyFont="1" applyFill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33" borderId="11" xfId="57" applyFont="1" applyFill="1" applyBorder="1" applyAlignment="1">
      <alignment horizontal="center" vertical="center"/>
      <protection/>
    </xf>
    <xf numFmtId="0" fontId="39" fillId="0" borderId="0" xfId="0" applyFont="1" applyAlignment="1">
      <alignment/>
    </xf>
    <xf numFmtId="0" fontId="14" fillId="0" borderId="0" xfId="0" applyFont="1" applyAlignment="1">
      <alignment/>
    </xf>
    <xf numFmtId="0" fontId="77" fillId="0" borderId="11" xfId="0" applyFont="1" applyBorder="1" applyAlignment="1">
      <alignment/>
    </xf>
    <xf numFmtId="0" fontId="104" fillId="0" borderId="11" xfId="0" applyFont="1" applyBorder="1" applyAlignment="1">
      <alignment horizontal="center" vertical="top" wrapText="1"/>
    </xf>
    <xf numFmtId="0" fontId="31" fillId="0" borderId="0" xfId="0" applyFont="1" applyAlignment="1">
      <alignment horizontal="center"/>
    </xf>
    <xf numFmtId="0" fontId="34" fillId="0" borderId="10" xfId="0" applyFont="1" applyBorder="1" applyAlignment="1">
      <alignment horizontal="center" vertical="top" wrapText="1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/>
    </xf>
    <xf numFmtId="0" fontId="34" fillId="33" borderId="10" xfId="0" applyFont="1" applyFill="1" applyBorder="1" applyAlignment="1">
      <alignment horizontal="center" vertical="top" wrapText="1"/>
    </xf>
    <xf numFmtId="0" fontId="2" fillId="0" borderId="0" xfId="58" applyFont="1">
      <alignment/>
      <protection/>
    </xf>
    <xf numFmtId="0" fontId="2" fillId="0" borderId="0" xfId="58" applyFont="1" applyAlignment="1">
      <alignment horizontal="center" vertical="top" wrapText="1"/>
      <protection/>
    </xf>
    <xf numFmtId="0" fontId="2" fillId="0" borderId="0" xfId="58" applyFont="1" applyAlignment="1">
      <alignment/>
      <protection/>
    </xf>
    <xf numFmtId="0" fontId="2" fillId="0" borderId="0" xfId="58" applyFont="1" applyAlignment="1">
      <alignment horizontal="center"/>
      <protection/>
    </xf>
    <xf numFmtId="0" fontId="31" fillId="33" borderId="0" xfId="0" applyFont="1" applyFill="1" applyAlignment="1">
      <alignment horizontal="center"/>
    </xf>
    <xf numFmtId="0" fontId="35" fillId="33" borderId="11" xfId="0" applyFont="1" applyFill="1" applyBorder="1" applyAlignment="1" quotePrefix="1">
      <alignment horizontal="center" vertical="top" wrapText="1"/>
    </xf>
    <xf numFmtId="0" fontId="13" fillId="0" borderId="0" xfId="59" applyFont="1" applyAlignment="1">
      <alignment horizontal="left"/>
      <protection/>
    </xf>
    <xf numFmtId="0" fontId="2" fillId="0" borderId="0" xfId="59" applyFont="1" applyAlignment="1">
      <alignment horizontal="center"/>
      <protection/>
    </xf>
    <xf numFmtId="0" fontId="2" fillId="0" borderId="0" xfId="59" applyFont="1" applyAlignment="1">
      <alignment horizontal="left"/>
      <protection/>
    </xf>
    <xf numFmtId="0" fontId="0" fillId="0" borderId="11" xfId="59" applyFont="1" applyBorder="1">
      <alignment/>
      <protection/>
    </xf>
    <xf numFmtId="0" fontId="0" fillId="0" borderId="0" xfId="59" applyFont="1" applyBorder="1">
      <alignment/>
      <protection/>
    </xf>
    <xf numFmtId="0" fontId="0" fillId="0" borderId="11" xfId="59" applyFont="1" applyBorder="1" applyAlignment="1">
      <alignment horizontal="center"/>
      <protection/>
    </xf>
    <xf numFmtId="0" fontId="0" fillId="0" borderId="11" xfId="59" applyFont="1" applyBorder="1" applyAlignment="1" quotePrefix="1">
      <alignment horizontal="center"/>
      <protection/>
    </xf>
    <xf numFmtId="0" fontId="2" fillId="0" borderId="11" xfId="59" applyFont="1" applyBorder="1">
      <alignment/>
      <protection/>
    </xf>
    <xf numFmtId="0" fontId="2" fillId="0" borderId="0" xfId="59" applyFont="1" applyAlignment="1">
      <alignment horizontal="right" vertical="top" wrapText="1"/>
      <protection/>
    </xf>
    <xf numFmtId="0" fontId="77" fillId="0" borderId="11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 quotePrefix="1">
      <alignment horizontal="center" vertical="top" wrapText="1"/>
    </xf>
    <xf numFmtId="0" fontId="16" fillId="0" borderId="0" xfId="0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/>
    </xf>
    <xf numFmtId="0" fontId="2" fillId="0" borderId="0" xfId="0" applyNumberFormat="1" applyFont="1" applyBorder="1" applyAlignment="1">
      <alignment horizontal="left"/>
    </xf>
    <xf numFmtId="0" fontId="14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2" fontId="0" fillId="0" borderId="11" xfId="0" applyNumberForma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/>
    </xf>
    <xf numFmtId="0" fontId="14" fillId="0" borderId="11" xfId="0" applyFont="1" applyBorder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2" fontId="5" fillId="0" borderId="11" xfId="57" applyNumberFormat="1" applyFont="1" applyBorder="1" applyAlignment="1">
      <alignment horizontal="center"/>
      <protection/>
    </xf>
    <xf numFmtId="2" fontId="12" fillId="0" borderId="11" xfId="61" applyNumberFormat="1" applyFont="1" applyBorder="1" applyAlignment="1">
      <alignment horizontal="center" vertical="top" wrapText="1"/>
      <protection/>
    </xf>
    <xf numFmtId="0" fontId="0" fillId="0" borderId="0" xfId="0" applyFont="1" applyFill="1" applyBorder="1" applyAlignment="1">
      <alignment/>
    </xf>
    <xf numFmtId="1" fontId="0" fillId="0" borderId="11" xfId="0" applyNumberFormat="1" applyFont="1" applyBorder="1" applyAlignment="1">
      <alignment/>
    </xf>
    <xf numFmtId="181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14" xfId="0" applyNumberFormat="1" applyFont="1" applyBorder="1" applyAlignment="1">
      <alignment/>
    </xf>
    <xf numFmtId="0" fontId="0" fillId="0" borderId="11" xfId="57" applyFont="1" applyBorder="1" applyAlignment="1">
      <alignment horizontal="right"/>
      <protection/>
    </xf>
    <xf numFmtId="0" fontId="0" fillId="0" borderId="0" xfId="57" applyFont="1" applyAlignment="1">
      <alignment horizontal="right"/>
      <protection/>
    </xf>
    <xf numFmtId="0" fontId="5" fillId="0" borderId="0" xfId="57" applyFont="1" applyAlignment="1">
      <alignment horizontal="right"/>
      <protection/>
    </xf>
    <xf numFmtId="0" fontId="16" fillId="0" borderId="11" xfId="57" applyFont="1" applyBorder="1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2" fontId="5" fillId="33" borderId="11" xfId="57" applyNumberFormat="1" applyFont="1" applyFill="1" applyBorder="1" applyAlignment="1">
      <alignment horizontal="center"/>
      <protection/>
    </xf>
    <xf numFmtId="2" fontId="6" fillId="0" borderId="11" xfId="57" applyNumberFormat="1" applyFont="1" applyBorder="1" applyAlignment="1">
      <alignment vertical="top" wrapText="1"/>
      <protection/>
    </xf>
    <xf numFmtId="2" fontId="6" fillId="33" borderId="11" xfId="57" applyNumberFormat="1" applyFont="1" applyFill="1" applyBorder="1" applyAlignment="1">
      <alignment vertical="top" wrapText="1"/>
      <protection/>
    </xf>
    <xf numFmtId="2" fontId="6" fillId="0" borderId="11" xfId="57" applyNumberFormat="1" applyFont="1" applyBorder="1" applyAlignment="1">
      <alignment vertical="center" wrapText="1"/>
      <protection/>
    </xf>
    <xf numFmtId="2" fontId="6" fillId="33" borderId="11" xfId="57" applyNumberFormat="1" applyFont="1" applyFill="1" applyBorder="1" applyAlignment="1">
      <alignment vertical="center" wrapText="1"/>
      <protection/>
    </xf>
    <xf numFmtId="2" fontId="2" fillId="0" borderId="0" xfId="0" applyNumberFormat="1" applyFont="1" applyBorder="1" applyAlignment="1">
      <alignment/>
    </xf>
    <xf numFmtId="0" fontId="16" fillId="0" borderId="16" xfId="0" applyFont="1" applyBorder="1" applyAlignment="1">
      <alignment horizontal="right"/>
    </xf>
    <xf numFmtId="0" fontId="0" fillId="0" borderId="11" xfId="0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104" fillId="0" borderId="11" xfId="0" applyFont="1" applyBorder="1" applyAlignment="1">
      <alignment horizontal="center" vertical="center"/>
    </xf>
    <xf numFmtId="0" fontId="116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2" fillId="0" borderId="11" xfId="0" applyFont="1" applyBorder="1" applyAlignment="1">
      <alignment horizontal="right" vertical="top" wrapText="1"/>
    </xf>
    <xf numFmtId="2" fontId="0" fillId="0" borderId="11" xfId="0" applyNumberFormat="1" applyFont="1" applyBorder="1" applyAlignment="1">
      <alignment horizontal="right" vertical="center"/>
    </xf>
    <xf numFmtId="2" fontId="0" fillId="0" borderId="11" xfId="0" applyNumberFormat="1" applyFont="1" applyBorder="1" applyAlignment="1">
      <alignment horizontal="right" vertical="center" wrapText="1"/>
    </xf>
    <xf numFmtId="2" fontId="0" fillId="0" borderId="11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2" fillId="0" borderId="14" xfId="57" applyFont="1" applyBorder="1" applyAlignment="1">
      <alignment horizontal="left" vertical="center" wrapText="1"/>
      <protection/>
    </xf>
    <xf numFmtId="0" fontId="2" fillId="0" borderId="11" xfId="57" applyFont="1" applyBorder="1" applyAlignment="1">
      <alignment horizontal="right" vertical="center"/>
      <protection/>
    </xf>
    <xf numFmtId="0" fontId="2" fillId="0" borderId="11" xfId="57" applyFont="1" applyBorder="1" applyAlignment="1">
      <alignment horizontal="right"/>
      <protection/>
    </xf>
    <xf numFmtId="0" fontId="2" fillId="0" borderId="14" xfId="57" applyFont="1" applyBorder="1" applyAlignment="1">
      <alignment horizontal="left"/>
      <protection/>
    </xf>
    <xf numFmtId="2" fontId="0" fillId="0" borderId="11" xfId="0" applyNumberForma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0" fontId="104" fillId="33" borderId="11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0" fontId="33" fillId="0" borderId="11" xfId="0" applyFont="1" applyBorder="1" applyAlignment="1" quotePrefix="1">
      <alignment horizontal="center" vertical="center" wrapText="1"/>
    </xf>
    <xf numFmtId="0" fontId="35" fillId="0" borderId="11" xfId="0" applyFont="1" applyBorder="1" applyAlignment="1">
      <alignment vertical="center" wrapText="1"/>
    </xf>
    <xf numFmtId="0" fontId="35" fillId="0" borderId="11" xfId="0" applyFont="1" applyBorder="1" applyAlignment="1" quotePrefix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0" fillId="0" borderId="11" xfId="59" applyBorder="1" applyAlignment="1">
      <alignment horizontal="left"/>
      <protection/>
    </xf>
    <xf numFmtId="0" fontId="34" fillId="0" borderId="12" xfId="0" applyFont="1" applyBorder="1" applyAlignment="1">
      <alignment vertical="top" wrapText="1"/>
    </xf>
    <xf numFmtId="0" fontId="106" fillId="0" borderId="11" xfId="0" applyFont="1" applyBorder="1" applyAlignment="1">
      <alignment horizontal="left"/>
    </xf>
    <xf numFmtId="2" fontId="0" fillId="33" borderId="11" xfId="0" applyNumberFormat="1" applyFont="1" applyFill="1" applyBorder="1" applyAlignment="1">
      <alignment/>
    </xf>
    <xf numFmtId="181" fontId="18" fillId="0" borderId="11" xfId="57" applyNumberFormat="1" applyFont="1" applyBorder="1" applyAlignment="1">
      <alignment wrapText="1"/>
      <protection/>
    </xf>
    <xf numFmtId="1" fontId="18" fillId="0" borderId="11" xfId="57" applyNumberFormat="1" applyFont="1" applyBorder="1" applyAlignment="1">
      <alignment wrapText="1"/>
      <protection/>
    </xf>
    <xf numFmtId="186" fontId="18" fillId="0" borderId="11" xfId="57" applyNumberFormat="1" applyFont="1" applyBorder="1">
      <alignment/>
      <protection/>
    </xf>
    <xf numFmtId="2" fontId="18" fillId="0" borderId="11" xfId="57" applyNumberFormat="1" applyFont="1" applyBorder="1" applyAlignment="1">
      <alignment/>
      <protection/>
    </xf>
    <xf numFmtId="181" fontId="18" fillId="0" borderId="11" xfId="57" applyNumberFormat="1" applyFont="1" applyBorder="1">
      <alignment/>
      <protection/>
    </xf>
    <xf numFmtId="1" fontId="18" fillId="0" borderId="11" xfId="57" applyNumberFormat="1" applyFont="1" applyBorder="1">
      <alignment/>
      <protection/>
    </xf>
    <xf numFmtId="0" fontId="117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117" fillId="0" borderId="11" xfId="0" applyNumberFormat="1" applyFont="1" applyBorder="1" applyAlignment="1">
      <alignment horizontal="right"/>
    </xf>
    <xf numFmtId="2" fontId="118" fillId="0" borderId="11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2" fontId="11" fillId="0" borderId="11" xfId="57" applyNumberFormat="1" applyFont="1" applyBorder="1" applyAlignment="1">
      <alignment horizontal="right"/>
      <protection/>
    </xf>
    <xf numFmtId="2" fontId="11" fillId="0" borderId="11" xfId="57" applyNumberFormat="1" applyFont="1" applyBorder="1" applyAlignment="1">
      <alignment horizontal="center"/>
      <protection/>
    </xf>
    <xf numFmtId="0" fontId="11" fillId="0" borderId="0" xfId="57" applyFont="1">
      <alignment/>
      <protection/>
    </xf>
    <xf numFmtId="0" fontId="11" fillId="0" borderId="11" xfId="57" applyFont="1" applyBorder="1" applyAlignment="1">
      <alignment horizontal="center"/>
      <protection/>
    </xf>
    <xf numFmtId="2" fontId="5" fillId="0" borderId="11" xfId="57" applyNumberFormat="1" applyFont="1" applyBorder="1" applyAlignment="1">
      <alignment horizontal="right"/>
      <protection/>
    </xf>
    <xf numFmtId="2" fontId="11" fillId="0" borderId="11" xfId="57" applyNumberFormat="1" applyFont="1" applyBorder="1">
      <alignment/>
      <protection/>
    </xf>
    <xf numFmtId="2" fontId="11" fillId="0" borderId="11" xfId="57" applyNumberFormat="1" applyFont="1" applyFill="1" applyBorder="1" applyAlignment="1">
      <alignment horizontal="right"/>
      <protection/>
    </xf>
    <xf numFmtId="2" fontId="11" fillId="0" borderId="11" xfId="57" applyNumberFormat="1" applyFont="1" applyFill="1" applyBorder="1" applyAlignment="1">
      <alignment horizontal="left"/>
      <protection/>
    </xf>
    <xf numFmtId="2" fontId="11" fillId="33" borderId="11" xfId="57" applyNumberFormat="1" applyFont="1" applyFill="1" applyBorder="1" applyAlignment="1">
      <alignment horizontal="left"/>
      <protection/>
    </xf>
    <xf numFmtId="2" fontId="11" fillId="33" borderId="11" xfId="57" applyNumberFormat="1" applyFont="1" applyFill="1" applyBorder="1">
      <alignment/>
      <protection/>
    </xf>
    <xf numFmtId="0" fontId="6" fillId="0" borderId="11" xfId="57" applyFont="1" applyBorder="1">
      <alignment/>
      <protection/>
    </xf>
    <xf numFmtId="2" fontId="11" fillId="0" borderId="11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5" fillId="0" borderId="0" xfId="0" applyFont="1" applyAlignment="1">
      <alignment vertical="top" wrapText="1"/>
    </xf>
    <xf numFmtId="0" fontId="2" fillId="0" borderId="0" xfId="61" applyFont="1" applyAlignment="1">
      <alignment/>
      <protection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28" fillId="0" borderId="0" xfId="57" applyFont="1" applyAlignment="1">
      <alignment/>
      <protection/>
    </xf>
    <xf numFmtId="0" fontId="10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104" fillId="0" borderId="11" xfId="0" applyFont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1" xfId="0" applyBorder="1" applyAlignment="1">
      <alignment/>
    </xf>
    <xf numFmtId="0" fontId="21" fillId="0" borderId="11" xfId="57" applyFont="1" applyBorder="1" applyAlignment="1">
      <alignment horizontal="center" vertical="center" wrapText="1"/>
      <protection/>
    </xf>
    <xf numFmtId="0" fontId="2" fillId="0" borderId="0" xfId="61" applyFont="1" applyAlignment="1">
      <alignment horizontal="left"/>
      <protection/>
    </xf>
    <xf numFmtId="0" fontId="16" fillId="0" borderId="16" xfId="61" applyFont="1" applyBorder="1" applyAlignment="1">
      <alignment horizontal="center"/>
      <protection/>
    </xf>
    <xf numFmtId="0" fontId="0" fillId="0" borderId="0" xfId="0" applyFont="1" applyBorder="1" applyAlignment="1">
      <alignment vertical="top" wrapText="1"/>
    </xf>
    <xf numFmtId="9" fontId="2" fillId="0" borderId="0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/>
    </xf>
    <xf numFmtId="0" fontId="43" fillId="0" borderId="11" xfId="0" applyFont="1" applyBorder="1" applyAlignment="1">
      <alignment vertical="top" wrapText="1"/>
    </xf>
    <xf numFmtId="0" fontId="0" fillId="0" borderId="0" xfId="0" applyAlignment="1">
      <alignment vertical="center"/>
    </xf>
    <xf numFmtId="0" fontId="46" fillId="0" borderId="11" xfId="57" applyFont="1" applyBorder="1" applyAlignment="1">
      <alignment horizontal="center" vertical="top" wrapText="1"/>
      <protection/>
    </xf>
    <xf numFmtId="0" fontId="119" fillId="35" borderId="21" xfId="0" applyFont="1" applyFill="1" applyBorder="1" applyAlignment="1">
      <alignment horizontal="center" vertical="center" wrapText="1" readingOrder="1"/>
    </xf>
    <xf numFmtId="2" fontId="2" fillId="0" borderId="0" xfId="0" applyNumberFormat="1" applyFont="1" applyAlignment="1">
      <alignment horizontal="center" vertical="top" wrapText="1"/>
    </xf>
    <xf numFmtId="0" fontId="16" fillId="0" borderId="0" xfId="57" applyFont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2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04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120" fillId="0" borderId="11" xfId="0" applyFont="1" applyFill="1" applyBorder="1" applyAlignment="1">
      <alignment horizontal="center" vertical="center" wrapText="1"/>
    </xf>
    <xf numFmtId="0" fontId="121" fillId="0" borderId="11" xfId="0" applyFont="1" applyFill="1" applyBorder="1" applyAlignment="1">
      <alignment horizontal="left" vertical="center" wrapText="1"/>
    </xf>
    <xf numFmtId="0" fontId="120" fillId="0" borderId="11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2" fontId="122" fillId="36" borderId="21" xfId="0" applyNumberFormat="1" applyFont="1" applyFill="1" applyBorder="1" applyAlignment="1">
      <alignment horizontal="right" vertical="top" wrapText="1" readingOrder="1"/>
    </xf>
    <xf numFmtId="2" fontId="122" fillId="36" borderId="21" xfId="0" applyNumberFormat="1" applyFont="1" applyFill="1" applyBorder="1" applyAlignment="1">
      <alignment horizontal="right" wrapText="1" readingOrder="1"/>
    </xf>
    <xf numFmtId="2" fontId="122" fillId="37" borderId="22" xfId="0" applyNumberFormat="1" applyFont="1" applyFill="1" applyBorder="1" applyAlignment="1">
      <alignment horizontal="right" vertical="top" wrapText="1" readingOrder="1"/>
    </xf>
    <xf numFmtId="2" fontId="122" fillId="38" borderId="23" xfId="0" applyNumberFormat="1" applyFont="1" applyFill="1" applyBorder="1" applyAlignment="1">
      <alignment horizontal="right" vertical="top" wrapText="1" readingOrder="1"/>
    </xf>
    <xf numFmtId="2" fontId="122" fillId="37" borderId="23" xfId="0" applyNumberFormat="1" applyFont="1" applyFill="1" applyBorder="1" applyAlignment="1">
      <alignment horizontal="right" vertical="top" wrapText="1" readingOrder="1"/>
    </xf>
    <xf numFmtId="2" fontId="123" fillId="37" borderId="23" xfId="0" applyNumberFormat="1" applyFont="1" applyFill="1" applyBorder="1" applyAlignment="1">
      <alignment horizontal="right" wrapText="1" readingOrder="1"/>
    </xf>
    <xf numFmtId="0" fontId="122" fillId="38" borderId="23" xfId="0" applyFont="1" applyFill="1" applyBorder="1" applyAlignment="1">
      <alignment horizontal="right" vertical="top" wrapText="1" indent="1"/>
    </xf>
    <xf numFmtId="2" fontId="122" fillId="37" borderId="23" xfId="0" applyNumberFormat="1" applyFont="1" applyFill="1" applyBorder="1" applyAlignment="1">
      <alignment horizontal="right" vertical="top" wrapText="1" indent="1" readingOrder="1"/>
    </xf>
    <xf numFmtId="2" fontId="122" fillId="38" borderId="23" xfId="0" applyNumberFormat="1" applyFont="1" applyFill="1" applyBorder="1" applyAlignment="1">
      <alignment horizontal="right" vertical="top" wrapText="1" indent="1" readingOrder="1"/>
    </xf>
    <xf numFmtId="2" fontId="122" fillId="37" borderId="23" xfId="0" applyNumberFormat="1" applyFont="1" applyFill="1" applyBorder="1" applyAlignment="1">
      <alignment horizontal="right" wrapText="1" readingOrder="1"/>
    </xf>
    <xf numFmtId="2" fontId="2" fillId="0" borderId="0" xfId="0" applyNumberFormat="1" applyFont="1" applyAlignment="1">
      <alignment/>
    </xf>
    <xf numFmtId="0" fontId="0" fillId="0" borderId="11" xfId="0" applyFill="1" applyBorder="1" applyAlignment="1">
      <alignment horizontal="center" vertical="center" wrapText="1"/>
    </xf>
    <xf numFmtId="0" fontId="116" fillId="0" borderId="11" xfId="0" applyFont="1" applyBorder="1" applyAlignment="1">
      <alignment horizontal="center" vertical="center" wrapText="1"/>
    </xf>
    <xf numFmtId="0" fontId="116" fillId="0" borderId="11" xfId="0" applyFont="1" applyFill="1" applyBorder="1" applyAlignment="1">
      <alignment horizontal="center" vertical="center" wrapText="1"/>
    </xf>
    <xf numFmtId="0" fontId="104" fillId="0" borderId="11" xfId="0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center"/>
    </xf>
    <xf numFmtId="0" fontId="0" fillId="39" borderId="11" xfId="0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8" fillId="39" borderId="11" xfId="0" applyFont="1" applyFill="1" applyBorder="1" applyAlignment="1">
      <alignment horizontal="center" vertical="center" wrapText="1"/>
    </xf>
    <xf numFmtId="0" fontId="43" fillId="39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/>
    </xf>
    <xf numFmtId="0" fontId="6" fillId="0" borderId="0" xfId="57" applyFont="1" applyAlignment="1">
      <alignment horizontal="center"/>
      <protection/>
    </xf>
    <xf numFmtId="0" fontId="40" fillId="0" borderId="14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118" fillId="0" borderId="11" xfId="0" applyFont="1" applyBorder="1" applyAlignment="1">
      <alignment horizontal="center" vertical="top" wrapText="1"/>
    </xf>
    <xf numFmtId="0" fontId="2" fillId="0" borderId="0" xfId="58" applyFont="1" applyAlignment="1">
      <alignment vertical="top" wrapText="1"/>
      <protection/>
    </xf>
    <xf numFmtId="0" fontId="49" fillId="0" borderId="0" xfId="0" applyFont="1" applyAlignment="1">
      <alignment/>
    </xf>
    <xf numFmtId="0" fontId="34" fillId="33" borderId="18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0" fillId="0" borderId="11" xfId="0" applyBorder="1" applyAlignment="1">
      <alignment vertical="center"/>
    </xf>
    <xf numFmtId="0" fontId="0" fillId="0" borderId="0" xfId="0" applyAlignment="1">
      <alignment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0" borderId="0" xfId="0" applyFont="1" applyFill="1" applyAlignment="1">
      <alignment/>
    </xf>
    <xf numFmtId="0" fontId="2" fillId="40" borderId="0" xfId="0" applyFont="1" applyFill="1" applyAlignment="1">
      <alignment/>
    </xf>
    <xf numFmtId="178" fontId="0" fillId="0" borderId="11" xfId="0" applyNumberFormat="1" applyBorder="1" applyAlignment="1">
      <alignment/>
    </xf>
    <xf numFmtId="179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2" fontId="7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Border="1" applyAlignment="1">
      <alignment/>
    </xf>
    <xf numFmtId="0" fontId="7" fillId="0" borderId="17" xfId="0" applyFont="1" applyBorder="1" applyAlignment="1">
      <alignment/>
    </xf>
    <xf numFmtId="2" fontId="7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2" fontId="0" fillId="0" borderId="0" xfId="60" applyNumberFormat="1">
      <alignment/>
      <protection/>
    </xf>
    <xf numFmtId="2" fontId="0" fillId="0" borderId="11" xfId="60" applyNumberFormat="1" applyBorder="1">
      <alignment/>
      <protection/>
    </xf>
    <xf numFmtId="2" fontId="2" fillId="0" borderId="11" xfId="60" applyNumberFormat="1" applyFont="1" applyBorder="1">
      <alignment/>
      <protection/>
    </xf>
    <xf numFmtId="0" fontId="2" fillId="0" borderId="14" xfId="0" applyFont="1" applyBorder="1" applyAlignment="1">
      <alignment horizontal="center" wrapText="1"/>
    </xf>
    <xf numFmtId="0" fontId="12" fillId="0" borderId="11" xfId="0" applyFont="1" applyBorder="1" applyAlignment="1">
      <alignment vertical="center"/>
    </xf>
    <xf numFmtId="2" fontId="12" fillId="0" borderId="11" xfId="0" applyNumberFormat="1" applyFont="1" applyBorder="1" applyAlignment="1">
      <alignment vertical="center"/>
    </xf>
    <xf numFmtId="0" fontId="12" fillId="0" borderId="11" xfId="0" applyFont="1" applyBorder="1" applyAlignment="1">
      <alignment vertical="center" wrapText="1"/>
    </xf>
    <xf numFmtId="0" fontId="14" fillId="0" borderId="24" xfId="61" applyFont="1" applyBorder="1" applyAlignment="1">
      <alignment vertical="center" wrapText="1"/>
      <protection/>
    </xf>
    <xf numFmtId="0" fontId="14" fillId="0" borderId="26" xfId="61" applyFont="1" applyBorder="1" applyAlignment="1">
      <alignment vertical="center" wrapText="1"/>
      <protection/>
    </xf>
    <xf numFmtId="0" fontId="14" fillId="0" borderId="27" xfId="61" applyFont="1" applyBorder="1" applyAlignment="1">
      <alignment vertical="center" wrapText="1"/>
      <protection/>
    </xf>
    <xf numFmtId="0" fontId="14" fillId="0" borderId="0" xfId="61" applyFont="1">
      <alignment/>
      <protection/>
    </xf>
    <xf numFmtId="0" fontId="6" fillId="0" borderId="0" xfId="0" applyFont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center"/>
    </xf>
    <xf numFmtId="0" fontId="43" fillId="0" borderId="11" xfId="0" applyFont="1" applyBorder="1" applyAlignment="1">
      <alignment horizontal="center" vertical="justify" wrapText="1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87" fillId="0" borderId="11" xfId="57" applyBorder="1" applyAlignment="1">
      <alignment vertical="center"/>
      <protection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124" fillId="0" borderId="11" xfId="0" applyFont="1" applyBorder="1" applyAlignment="1">
      <alignment horizontal="center"/>
    </xf>
    <xf numFmtId="0" fontId="124" fillId="0" borderId="11" xfId="0" applyFont="1" applyBorder="1" applyAlignment="1">
      <alignment horizontal="left"/>
    </xf>
    <xf numFmtId="0" fontId="124" fillId="0" borderId="11" xfId="0" applyFont="1" applyFill="1" applyBorder="1" applyAlignment="1">
      <alignment horizontal="center"/>
    </xf>
    <xf numFmtId="0" fontId="124" fillId="33" borderId="11" xfId="0" applyFont="1" applyFill="1" applyBorder="1" applyAlignment="1">
      <alignment horizontal="center"/>
    </xf>
    <xf numFmtId="0" fontId="124" fillId="0" borderId="11" xfId="0" applyFont="1" applyBorder="1" applyAlignment="1">
      <alignment horizontal="center" vertical="center"/>
    </xf>
    <xf numFmtId="0" fontId="124" fillId="0" borderId="11" xfId="0" applyFont="1" applyBorder="1" applyAlignment="1">
      <alignment horizontal="left" vertical="center" wrapText="1"/>
    </xf>
    <xf numFmtId="1" fontId="124" fillId="0" borderId="11" xfId="0" applyNumberFormat="1" applyFont="1" applyBorder="1" applyAlignment="1">
      <alignment horizontal="center" vertical="center"/>
    </xf>
    <xf numFmtId="0" fontId="124" fillId="0" borderId="14" xfId="0" applyFont="1" applyBorder="1" applyAlignment="1">
      <alignment horizontal="left" vertical="center" wrapText="1"/>
    </xf>
    <xf numFmtId="0" fontId="124" fillId="0" borderId="20" xfId="0" applyFont="1" applyFill="1" applyBorder="1" applyAlignment="1">
      <alignment horizontal="left" vertical="center" wrapText="1"/>
    </xf>
    <xf numFmtId="1" fontId="0" fillId="33" borderId="11" xfId="0" applyNumberFormat="1" applyFill="1" applyBorder="1" applyAlignment="1">
      <alignment/>
    </xf>
    <xf numFmtId="1" fontId="0" fillId="33" borderId="18" xfId="0" applyNumberFormat="1" applyFill="1" applyBorder="1" applyAlignment="1">
      <alignment/>
    </xf>
    <xf numFmtId="0" fontId="14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0" fillId="0" borderId="11" xfId="0" applyFont="1" applyBorder="1" applyAlignment="1">
      <alignment horizontal="left" vertical="top" wrapText="1"/>
    </xf>
    <xf numFmtId="0" fontId="13" fillId="0" borderId="0" xfId="0" applyFont="1" applyAlignment="1">
      <alignment horizontal="right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0" borderId="0" xfId="0" applyFont="1" applyBorder="1" applyAlignment="1">
      <alignment horizontal="left" wrapText="1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 quotePrefix="1">
      <alignment horizontal="center" vertical="top" wrapText="1"/>
    </xf>
    <xf numFmtId="0" fontId="16" fillId="0" borderId="17" xfId="0" applyFont="1" applyBorder="1" applyAlignment="1" quotePrefix="1">
      <alignment horizontal="center" vertical="top" wrapText="1"/>
    </xf>
    <xf numFmtId="0" fontId="16" fillId="0" borderId="15" xfId="0" applyFont="1" applyBorder="1" applyAlignment="1" quotePrefix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 quotePrefix="1">
      <alignment horizontal="center" vertical="top" wrapText="1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2" fontId="0" fillId="0" borderId="14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2" fillId="0" borderId="26" xfId="59" applyFont="1" applyFill="1" applyBorder="1" applyAlignment="1">
      <alignment horizontal="left" vertical="center" wrapText="1"/>
      <protection/>
    </xf>
    <xf numFmtId="0" fontId="2" fillId="0" borderId="0" xfId="59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24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15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06" fillId="0" borderId="16" xfId="0" applyFont="1" applyBorder="1" applyAlignment="1">
      <alignment horizontal="center"/>
    </xf>
    <xf numFmtId="0" fontId="2" fillId="0" borderId="24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1" fillId="0" borderId="14" xfId="61" applyFont="1" applyBorder="1" applyAlignment="1">
      <alignment horizontal="center" vertical="top" wrapText="1"/>
      <protection/>
    </xf>
    <xf numFmtId="0" fontId="11" fillId="0" borderId="15" xfId="61" applyFont="1" applyBorder="1" applyAlignment="1">
      <alignment horizontal="center" vertical="top" wrapText="1"/>
      <protection/>
    </xf>
    <xf numFmtId="0" fontId="12" fillId="0" borderId="0" xfId="61" applyFont="1" applyAlignment="1">
      <alignment horizontal="left"/>
      <protection/>
    </xf>
    <xf numFmtId="0" fontId="6" fillId="0" borderId="0" xfId="59" applyFont="1" applyAlignment="1">
      <alignment horizontal="right" vertical="top" wrapText="1"/>
      <protection/>
    </xf>
    <xf numFmtId="0" fontId="0" fillId="0" borderId="24" xfId="61" applyBorder="1" applyAlignment="1">
      <alignment horizontal="center" vertical="center"/>
      <protection/>
    </xf>
    <xf numFmtId="0" fontId="0" fillId="0" borderId="26" xfId="61" applyBorder="1" applyAlignment="1">
      <alignment horizontal="center" vertical="center"/>
      <protection/>
    </xf>
    <xf numFmtId="0" fontId="0" fillId="0" borderId="27" xfId="61" applyBorder="1" applyAlignment="1">
      <alignment horizontal="center" vertical="center"/>
      <protection/>
    </xf>
    <xf numFmtId="0" fontId="0" fillId="0" borderId="20" xfId="61" applyBorder="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  <xf numFmtId="0" fontId="0" fillId="0" borderId="29" xfId="61" applyBorder="1" applyAlignment="1">
      <alignment horizontal="center" vertical="center"/>
      <protection/>
    </xf>
    <xf numFmtId="0" fontId="0" fillId="0" borderId="19" xfId="61" applyBorder="1" applyAlignment="1">
      <alignment horizontal="center" vertical="center"/>
      <protection/>
    </xf>
    <xf numFmtId="0" fontId="0" fillId="0" borderId="16" xfId="61" applyBorder="1" applyAlignment="1">
      <alignment horizontal="center" vertical="center"/>
      <protection/>
    </xf>
    <xf numFmtId="0" fontId="0" fillId="0" borderId="28" xfId="61" applyBorder="1" applyAlignment="1">
      <alignment horizontal="center" vertical="center"/>
      <protection/>
    </xf>
    <xf numFmtId="0" fontId="14" fillId="0" borderId="11" xfId="61" applyFont="1" applyBorder="1" applyAlignment="1">
      <alignment horizontal="center" vertical="center" wrapText="1"/>
      <protection/>
    </xf>
    <xf numFmtId="0" fontId="14" fillId="0" borderId="11" xfId="61" applyFont="1" applyBorder="1" applyAlignment="1">
      <alignment horizontal="center" vertical="top" wrapText="1"/>
      <protection/>
    </xf>
    <xf numFmtId="0" fontId="14" fillId="0" borderId="24" xfId="61" applyFont="1" applyBorder="1" applyAlignment="1">
      <alignment horizontal="center" vertical="top" wrapText="1"/>
      <protection/>
    </xf>
    <xf numFmtId="0" fontId="14" fillId="0" borderId="26" xfId="61" applyFont="1" applyBorder="1" applyAlignment="1">
      <alignment horizontal="center" vertical="top" wrapText="1"/>
      <protection/>
    </xf>
    <xf numFmtId="0" fontId="14" fillId="0" borderId="27" xfId="61" applyFont="1" applyBorder="1" applyAlignment="1">
      <alignment horizontal="center" vertical="top" wrapText="1"/>
      <protection/>
    </xf>
    <xf numFmtId="0" fontId="14" fillId="0" borderId="19" xfId="61" applyFont="1" applyBorder="1" applyAlignment="1">
      <alignment horizontal="center" vertical="top" wrapText="1"/>
      <protection/>
    </xf>
    <xf numFmtId="0" fontId="14" fillId="0" borderId="16" xfId="61" applyFont="1" applyBorder="1" applyAlignment="1">
      <alignment horizontal="center" vertical="top" wrapText="1"/>
      <protection/>
    </xf>
    <xf numFmtId="0" fontId="14" fillId="0" borderId="28" xfId="61" applyFont="1" applyBorder="1" applyAlignment="1">
      <alignment horizontal="center" vertical="top" wrapText="1"/>
      <protection/>
    </xf>
    <xf numFmtId="0" fontId="14" fillId="0" borderId="10" xfId="61" applyFont="1" applyBorder="1" applyAlignment="1">
      <alignment horizontal="center" vertical="center" wrapText="1"/>
      <protection/>
    </xf>
    <xf numFmtId="0" fontId="14" fillId="0" borderId="18" xfId="61" applyFont="1" applyBorder="1" applyAlignment="1">
      <alignment horizontal="center" vertical="center" wrapText="1"/>
      <protection/>
    </xf>
    <xf numFmtId="0" fontId="14" fillId="0" borderId="12" xfId="61" applyFont="1" applyBorder="1" applyAlignment="1">
      <alignment horizontal="center" vertical="center" wrapText="1"/>
      <protection/>
    </xf>
    <xf numFmtId="0" fontId="14" fillId="0" borderId="24" xfId="61" applyFont="1" applyBorder="1" applyAlignment="1">
      <alignment horizontal="center" vertical="center" wrapText="1"/>
      <protection/>
    </xf>
    <xf numFmtId="0" fontId="14" fillId="0" borderId="26" xfId="61" applyFont="1" applyBorder="1" applyAlignment="1">
      <alignment horizontal="center" vertical="center" wrapText="1"/>
      <protection/>
    </xf>
    <xf numFmtId="0" fontId="14" fillId="0" borderId="27" xfId="61" applyFont="1" applyBorder="1" applyAlignment="1">
      <alignment horizontal="center" vertical="center" wrapText="1"/>
      <protection/>
    </xf>
    <xf numFmtId="0" fontId="14" fillId="0" borderId="19" xfId="61" applyFont="1" applyBorder="1" applyAlignment="1">
      <alignment horizontal="center" vertical="center" wrapText="1"/>
      <protection/>
    </xf>
    <xf numFmtId="0" fontId="14" fillId="0" borderId="16" xfId="61" applyFont="1" applyBorder="1" applyAlignment="1">
      <alignment horizontal="center" vertical="center" wrapText="1"/>
      <protection/>
    </xf>
    <xf numFmtId="0" fontId="14" fillId="0" borderId="28" xfId="61" applyFont="1" applyBorder="1" applyAlignment="1">
      <alignment horizontal="center" vertical="center" wrapText="1"/>
      <protection/>
    </xf>
    <xf numFmtId="0" fontId="10" fillId="0" borderId="0" xfId="59" applyFont="1" applyAlignment="1">
      <alignment horizontal="center"/>
      <protection/>
    </xf>
    <xf numFmtId="0" fontId="5" fillId="0" borderId="0" xfId="59" applyFont="1" applyAlignment="1">
      <alignment horizontal="center"/>
      <protection/>
    </xf>
    <xf numFmtId="0" fontId="25" fillId="0" borderId="0" xfId="59" applyFont="1" applyAlignment="1">
      <alignment horizontal="center"/>
      <protection/>
    </xf>
    <xf numFmtId="0" fontId="30" fillId="0" borderId="0" xfId="59" applyFont="1" applyAlignment="1">
      <alignment horizontal="center"/>
      <protection/>
    </xf>
    <xf numFmtId="0" fontId="2" fillId="0" borderId="0" xfId="61" applyFont="1" applyAlignment="1">
      <alignment horizontal="right"/>
      <protection/>
    </xf>
    <xf numFmtId="0" fontId="16" fillId="0" borderId="16" xfId="61" applyFont="1" applyBorder="1" applyAlignment="1">
      <alignment horizontal="center"/>
      <protection/>
    </xf>
    <xf numFmtId="0" fontId="2" fillId="0" borderId="0" xfId="57" applyFont="1" applyAlignment="1">
      <alignment horizontal="center" vertical="top" wrapText="1"/>
      <protection/>
    </xf>
    <xf numFmtId="0" fontId="2" fillId="0" borderId="0" xfId="57" applyFont="1" applyAlignment="1">
      <alignment horizontal="center"/>
      <protection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16" fillId="0" borderId="16" xfId="0" applyFont="1" applyBorder="1" applyAlignment="1">
      <alignment horizontal="right"/>
    </xf>
    <xf numFmtId="0" fontId="107" fillId="0" borderId="0" xfId="0" applyFont="1" applyAlignment="1">
      <alignment horizontal="left" vertical="top" wrapText="1"/>
    </xf>
    <xf numFmtId="0" fontId="16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107" fillId="0" borderId="26" xfId="0" applyFont="1" applyBorder="1" applyAlignment="1">
      <alignment horizontal="center" vertical="top" wrapText="1"/>
    </xf>
    <xf numFmtId="0" fontId="0" fillId="0" borderId="26" xfId="0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7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/>
    </xf>
    <xf numFmtId="0" fontId="16" fillId="0" borderId="16" xfId="0" applyFont="1" applyBorder="1" applyAlignment="1">
      <alignment horizontal="center"/>
    </xf>
    <xf numFmtId="0" fontId="2" fillId="0" borderId="0" xfId="58" applyFont="1" applyAlignment="1">
      <alignment horizontal="center" vertical="top" wrapText="1"/>
      <protection/>
    </xf>
    <xf numFmtId="0" fontId="0" fillId="0" borderId="0" xfId="0" applyFont="1" applyAlignment="1">
      <alignment/>
    </xf>
    <xf numFmtId="0" fontId="44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2" fontId="2" fillId="0" borderId="24" xfId="0" applyNumberFormat="1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1" xfId="57" applyFont="1" applyBorder="1" applyAlignment="1">
      <alignment horizontal="center" vertical="top" wrapText="1"/>
      <protection/>
    </xf>
    <xf numFmtId="0" fontId="2" fillId="0" borderId="10" xfId="57" applyFont="1" applyBorder="1" applyAlignment="1">
      <alignment horizontal="center" vertical="top" wrapText="1"/>
      <protection/>
    </xf>
    <xf numFmtId="0" fontId="2" fillId="0" borderId="18" xfId="57" applyFont="1" applyBorder="1" applyAlignment="1">
      <alignment horizontal="center" vertical="top" wrapText="1"/>
      <protection/>
    </xf>
    <xf numFmtId="0" fontId="2" fillId="0" borderId="12" xfId="57" applyFont="1" applyBorder="1" applyAlignment="1">
      <alignment horizontal="center" vertical="top" wrapText="1"/>
      <protection/>
    </xf>
    <xf numFmtId="0" fontId="2" fillId="0" borderId="11" xfId="57" applyFont="1" applyBorder="1" applyAlignment="1">
      <alignment horizontal="center" vertical="center" wrapText="1"/>
      <protection/>
    </xf>
    <xf numFmtId="0" fontId="6" fillId="0" borderId="0" xfId="57" applyFont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0" fontId="2" fillId="0" borderId="11" xfId="57" applyFont="1" applyBorder="1" applyAlignment="1">
      <alignment horizontal="right" vertical="top" wrapText="1"/>
      <protection/>
    </xf>
    <xf numFmtId="0" fontId="2" fillId="33" borderId="10" xfId="57" applyFont="1" applyFill="1" applyBorder="1" applyAlignment="1">
      <alignment horizontal="center" vertical="top" wrapText="1"/>
      <protection/>
    </xf>
    <xf numFmtId="0" fontId="2" fillId="33" borderId="18" xfId="57" applyFont="1" applyFill="1" applyBorder="1" applyAlignment="1">
      <alignment horizontal="center" vertical="top" wrapText="1"/>
      <protection/>
    </xf>
    <xf numFmtId="0" fontId="2" fillId="33" borderId="12" xfId="57" applyFont="1" applyFill="1" applyBorder="1" applyAlignment="1">
      <alignment horizontal="center" vertical="top" wrapText="1"/>
      <protection/>
    </xf>
    <xf numFmtId="0" fontId="7" fillId="0" borderId="0" xfId="57" applyFont="1" applyBorder="1" applyAlignment="1">
      <alignment horizontal="left"/>
      <protection/>
    </xf>
    <xf numFmtId="2" fontId="0" fillId="0" borderId="24" xfId="0" applyNumberFormat="1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7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right"/>
    </xf>
    <xf numFmtId="0" fontId="110" fillId="0" borderId="24" xfId="0" applyFont="1" applyBorder="1" applyAlignment="1">
      <alignment horizontal="left" vertical="center" wrapText="1"/>
    </xf>
    <xf numFmtId="0" fontId="110" fillId="0" borderId="26" xfId="0" applyFont="1" applyBorder="1" applyAlignment="1">
      <alignment horizontal="left" vertical="center" wrapText="1"/>
    </xf>
    <xf numFmtId="0" fontId="110" fillId="0" borderId="27" xfId="0" applyFont="1" applyBorder="1" applyAlignment="1">
      <alignment horizontal="left" vertical="center" wrapText="1"/>
    </xf>
    <xf numFmtId="0" fontId="110" fillId="0" borderId="20" xfId="0" applyFont="1" applyBorder="1" applyAlignment="1">
      <alignment horizontal="left" vertical="center" wrapText="1"/>
    </xf>
    <xf numFmtId="0" fontId="110" fillId="0" borderId="0" xfId="0" applyFont="1" applyBorder="1" applyAlignment="1">
      <alignment horizontal="left" vertical="center" wrapText="1"/>
    </xf>
    <xf numFmtId="0" fontId="110" fillId="0" borderId="29" xfId="0" applyFont="1" applyBorder="1" applyAlignment="1">
      <alignment horizontal="left" vertical="center" wrapText="1"/>
    </xf>
    <xf numFmtId="0" fontId="110" fillId="0" borderId="19" xfId="0" applyFont="1" applyBorder="1" applyAlignment="1">
      <alignment horizontal="left" vertical="center" wrapText="1"/>
    </xf>
    <xf numFmtId="0" fontId="110" fillId="0" borderId="16" xfId="0" applyFont="1" applyBorder="1" applyAlignment="1">
      <alignment horizontal="left" vertical="center" wrapText="1"/>
    </xf>
    <xf numFmtId="0" fontId="110" fillId="0" borderId="28" xfId="0" applyFont="1" applyBorder="1" applyAlignment="1">
      <alignment horizontal="left" vertical="center" wrapText="1"/>
    </xf>
    <xf numFmtId="0" fontId="39" fillId="0" borderId="0" xfId="0" applyFont="1" applyAlignment="1">
      <alignment horizontal="center"/>
    </xf>
    <xf numFmtId="0" fontId="113" fillId="0" borderId="0" xfId="0" applyFont="1" applyBorder="1" applyAlignment="1">
      <alignment horizontal="center" vertical="top"/>
    </xf>
    <xf numFmtId="0" fontId="109" fillId="0" borderId="11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left"/>
    </xf>
    <xf numFmtId="0" fontId="109" fillId="0" borderId="10" xfId="0" applyFont="1" applyBorder="1" applyAlignment="1">
      <alignment horizontal="center" vertical="top" wrapText="1"/>
    </xf>
    <xf numFmtId="0" fontId="109" fillId="0" borderId="18" xfId="0" applyFont="1" applyBorder="1" applyAlignment="1">
      <alignment horizontal="center" vertical="top" wrapText="1"/>
    </xf>
    <xf numFmtId="0" fontId="109" fillId="0" borderId="12" xfId="0" applyFont="1" applyBorder="1" applyAlignment="1">
      <alignment horizontal="center" vertical="top" wrapText="1"/>
    </xf>
    <xf numFmtId="0" fontId="34" fillId="0" borderId="14" xfId="0" applyFont="1" applyBorder="1" applyAlignment="1">
      <alignment horizontal="center" vertical="top" wrapText="1"/>
    </xf>
    <xf numFmtId="0" fontId="34" fillId="0" borderId="17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4" fillId="0" borderId="10" xfId="0" applyFont="1" applyBorder="1" applyAlignment="1">
      <alignment horizontal="center" vertical="top" wrapText="1"/>
    </xf>
    <xf numFmtId="0" fontId="34" fillId="0" borderId="12" xfId="0" applyFont="1" applyBorder="1" applyAlignment="1">
      <alignment horizontal="center" vertical="top" wrapText="1"/>
    </xf>
    <xf numFmtId="0" fontId="34" fillId="0" borderId="11" xfId="0" applyFont="1" applyBorder="1" applyAlignment="1">
      <alignment horizontal="center" vertical="top" wrapText="1"/>
    </xf>
    <xf numFmtId="0" fontId="5" fillId="0" borderId="0" xfId="57" applyFont="1" applyAlignment="1">
      <alignment horizontal="center"/>
      <protection/>
    </xf>
    <xf numFmtId="0" fontId="5" fillId="0" borderId="0" xfId="57" applyFont="1" applyAlignment="1">
      <alignment/>
      <protection/>
    </xf>
    <xf numFmtId="0" fontId="2" fillId="33" borderId="10" xfId="57" applyFont="1" applyFill="1" applyBorder="1" applyAlignment="1" quotePrefix="1">
      <alignment horizontal="center" vertical="center" wrapText="1"/>
      <protection/>
    </xf>
    <xf numFmtId="0" fontId="2" fillId="33" borderId="12" xfId="57" applyFont="1" applyFill="1" applyBorder="1" applyAlignment="1" quotePrefix="1">
      <alignment horizontal="center" vertical="center" wrapText="1"/>
      <protection/>
    </xf>
    <xf numFmtId="0" fontId="2" fillId="33" borderId="14" xfId="57" applyFont="1" applyFill="1" applyBorder="1" applyAlignment="1" quotePrefix="1">
      <alignment horizontal="center" vertical="center" wrapText="1"/>
      <protection/>
    </xf>
    <xf numFmtId="0" fontId="2" fillId="33" borderId="17" xfId="57" applyFont="1" applyFill="1" applyBorder="1" applyAlignment="1" quotePrefix="1">
      <alignment horizontal="center" vertical="center" wrapText="1"/>
      <protection/>
    </xf>
    <xf numFmtId="0" fontId="2" fillId="33" borderId="15" xfId="57" applyFont="1" applyFill="1" applyBorder="1" applyAlignment="1" quotePrefix="1">
      <alignment horizontal="center" vertical="center" wrapText="1"/>
      <protection/>
    </xf>
    <xf numFmtId="0" fontId="2" fillId="0" borderId="14" xfId="57" applyFont="1" applyBorder="1" applyAlignment="1">
      <alignment horizontal="left" vertical="center"/>
      <protection/>
    </xf>
    <xf numFmtId="0" fontId="2" fillId="0" borderId="17" xfId="57" applyFont="1" applyBorder="1" applyAlignment="1">
      <alignment horizontal="left" vertical="center"/>
      <protection/>
    </xf>
    <xf numFmtId="0" fontId="2" fillId="0" borderId="15" xfId="57" applyFont="1" applyBorder="1" applyAlignment="1">
      <alignment horizontal="left" vertical="center"/>
      <protection/>
    </xf>
    <xf numFmtId="0" fontId="2" fillId="0" borderId="0" xfId="58" applyFont="1" applyAlignment="1">
      <alignment horizontal="center"/>
      <protection/>
    </xf>
    <xf numFmtId="0" fontId="0" fillId="33" borderId="24" xfId="0" applyFont="1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118" fillId="0" borderId="10" xfId="0" applyFont="1" applyBorder="1" applyAlignment="1">
      <alignment horizontal="center" vertical="top" wrapText="1"/>
    </xf>
    <xf numFmtId="0" fontId="118" fillId="0" borderId="18" xfId="0" applyFont="1" applyBorder="1" applyAlignment="1">
      <alignment horizontal="center" vertical="top" wrapText="1"/>
    </xf>
    <xf numFmtId="0" fontId="118" fillId="0" borderId="12" xfId="0" applyFont="1" applyBorder="1" applyAlignment="1">
      <alignment horizontal="center" vertical="top" wrapText="1"/>
    </xf>
    <xf numFmtId="0" fontId="118" fillId="0" borderId="11" xfId="0" applyFont="1" applyBorder="1" applyAlignment="1">
      <alignment horizontal="center" vertical="top" wrapText="1"/>
    </xf>
    <xf numFmtId="0" fontId="2" fillId="0" borderId="0" xfId="58" applyFont="1" applyAlignment="1">
      <alignment vertical="top" wrapText="1"/>
      <protection/>
    </xf>
    <xf numFmtId="0" fontId="2" fillId="0" borderId="0" xfId="57" applyFont="1" applyAlignment="1">
      <alignment vertical="top" wrapText="1"/>
      <protection/>
    </xf>
    <xf numFmtId="0" fontId="106" fillId="0" borderId="0" xfId="0" applyFont="1" applyAlignment="1">
      <alignment horizontal="right"/>
    </xf>
    <xf numFmtId="0" fontId="2" fillId="0" borderId="0" xfId="58" applyFont="1" applyAlignment="1">
      <alignment/>
      <protection/>
    </xf>
    <xf numFmtId="0" fontId="16" fillId="0" borderId="1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8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textRotation="90"/>
    </xf>
    <xf numFmtId="0" fontId="0" fillId="0" borderId="18" xfId="0" applyBorder="1" applyAlignment="1">
      <alignment vertical="center" textRotation="90"/>
    </xf>
    <xf numFmtId="0" fontId="0" fillId="0" borderId="12" xfId="0" applyBorder="1" applyAlignment="1">
      <alignment vertical="center" textRotation="90"/>
    </xf>
    <xf numFmtId="0" fontId="15" fillId="0" borderId="0" xfId="0" applyFont="1" applyAlignment="1">
      <alignment horizontal="center" vertical="top" wrapText="1"/>
    </xf>
    <xf numFmtId="0" fontId="0" fillId="0" borderId="26" xfId="0" applyNumberFormat="1" applyFont="1" applyBorder="1" applyAlignment="1">
      <alignment horizontal="left" vertical="center" wrapText="1"/>
    </xf>
    <xf numFmtId="0" fontId="0" fillId="0" borderId="26" xfId="0" applyNumberFormat="1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104" fillId="33" borderId="14" xfId="0" applyFont="1" applyFill="1" applyBorder="1" applyAlignment="1">
      <alignment horizontal="center" vertical="center" wrapText="1"/>
    </xf>
    <xf numFmtId="0" fontId="104" fillId="33" borderId="17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0" fontId="34" fillId="0" borderId="11" xfId="0" applyFont="1" applyBorder="1" applyAlignment="1">
      <alignment horizontal="center" vertical="center" wrapText="1"/>
    </xf>
    <xf numFmtId="0" fontId="104" fillId="0" borderId="11" xfId="0" applyFont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right"/>
    </xf>
    <xf numFmtId="0" fontId="104" fillId="0" borderId="14" xfId="0" applyFont="1" applyBorder="1" applyAlignment="1">
      <alignment horizontal="center" vertical="center" wrapText="1"/>
    </xf>
    <xf numFmtId="0" fontId="104" fillId="0" borderId="17" xfId="0" applyFont="1" applyBorder="1" applyAlignment="1">
      <alignment horizontal="center" vertical="center" wrapText="1"/>
    </xf>
    <xf numFmtId="0" fontId="104" fillId="0" borderId="15" xfId="0" applyFont="1" applyBorder="1" applyAlignment="1">
      <alignment horizontal="center" vertical="center" wrapText="1"/>
    </xf>
    <xf numFmtId="0" fontId="104" fillId="33" borderId="15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2" fillId="0" borderId="26" xfId="57" applyFont="1" applyBorder="1" applyAlignment="1">
      <alignment horizontal="left" vertical="center" wrapText="1"/>
      <protection/>
    </xf>
    <xf numFmtId="0" fontId="2" fillId="0" borderId="0" xfId="57" applyFont="1" applyAlignment="1">
      <alignment horizontal="left" vertical="center" wrapText="1"/>
      <protection/>
    </xf>
    <xf numFmtId="0" fontId="2" fillId="33" borderId="11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right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6" fillId="0" borderId="0" xfId="59" applyFont="1" applyAlignment="1">
      <alignment horizontal="center" vertical="top" wrapText="1"/>
      <protection/>
    </xf>
    <xf numFmtId="0" fontId="2" fillId="0" borderId="11" xfId="59" applyFont="1" applyBorder="1" applyAlignment="1">
      <alignment horizontal="center" vertical="center" wrapText="1"/>
      <protection/>
    </xf>
    <xf numFmtId="0" fontId="2" fillId="0" borderId="11" xfId="59" applyFont="1" applyBorder="1" applyAlignment="1">
      <alignment horizontal="center" vertical="top" wrapText="1"/>
      <protection/>
    </xf>
    <xf numFmtId="0" fontId="0" fillId="0" borderId="11" xfId="0" applyBorder="1" applyAlignment="1">
      <alignment horizontal="center" vertical="top" wrapText="1"/>
    </xf>
    <xf numFmtId="0" fontId="6" fillId="0" borderId="0" xfId="59" applyFont="1" applyAlignment="1">
      <alignment horizontal="center"/>
      <protection/>
    </xf>
    <xf numFmtId="0" fontId="0" fillId="0" borderId="0" xfId="0" applyAlignment="1">
      <alignment horizontal="left"/>
    </xf>
    <xf numFmtId="0" fontId="0" fillId="0" borderId="0" xfId="59" applyAlignment="1">
      <alignment horizontal="center"/>
      <protection/>
    </xf>
    <xf numFmtId="0" fontId="7" fillId="0" borderId="0" xfId="59" applyFont="1" applyAlignment="1">
      <alignment horizontal="center"/>
      <protection/>
    </xf>
    <xf numFmtId="0" fontId="2" fillId="0" borderId="14" xfId="59" applyFont="1" applyBorder="1" applyAlignment="1">
      <alignment horizontal="center" vertical="top"/>
      <protection/>
    </xf>
    <xf numFmtId="0" fontId="2" fillId="0" borderId="17" xfId="59" applyFont="1" applyBorder="1" applyAlignment="1">
      <alignment horizontal="center" vertical="top"/>
      <protection/>
    </xf>
    <xf numFmtId="0" fontId="2" fillId="0" borderId="10" xfId="59" applyFont="1" applyBorder="1" applyAlignment="1">
      <alignment horizontal="center" vertical="top" wrapText="1"/>
      <protection/>
    </xf>
    <xf numFmtId="0" fontId="2" fillId="0" borderId="12" xfId="59" applyFont="1" applyBorder="1" applyAlignment="1">
      <alignment horizontal="center" vertical="top" wrapText="1"/>
      <protection/>
    </xf>
    <xf numFmtId="0" fontId="6" fillId="0" borderId="14" xfId="59" applyFont="1" applyBorder="1" applyAlignment="1">
      <alignment horizontal="center" vertical="top"/>
      <protection/>
    </xf>
    <xf numFmtId="0" fontId="6" fillId="0" borderId="17" xfId="59" applyFont="1" applyBorder="1" applyAlignment="1">
      <alignment horizontal="center" vertical="top"/>
      <protection/>
    </xf>
    <xf numFmtId="0" fontId="6" fillId="0" borderId="30" xfId="59" applyFont="1" applyBorder="1" applyAlignment="1">
      <alignment horizontal="center" vertical="top"/>
      <protection/>
    </xf>
    <xf numFmtId="0" fontId="4" fillId="0" borderId="0" xfId="59" applyFont="1" applyAlignment="1">
      <alignment horizontal="center"/>
      <protection/>
    </xf>
    <xf numFmtId="0" fontId="0" fillId="0" borderId="24" xfId="59" applyBorder="1" applyAlignment="1">
      <alignment horizontal="center" vertical="center"/>
      <protection/>
    </xf>
    <xf numFmtId="0" fontId="0" fillId="0" borderId="27" xfId="59" applyBorder="1" applyAlignment="1">
      <alignment horizontal="center" vertical="center"/>
      <protection/>
    </xf>
    <xf numFmtId="0" fontId="0" fillId="0" borderId="20" xfId="59" applyBorder="1" applyAlignment="1">
      <alignment horizontal="center" vertical="center"/>
      <protection/>
    </xf>
    <xf numFmtId="0" fontId="0" fillId="0" borderId="29" xfId="59" applyBorder="1" applyAlignment="1">
      <alignment horizontal="center" vertical="center"/>
      <protection/>
    </xf>
    <xf numFmtId="0" fontId="0" fillId="0" borderId="19" xfId="59" applyBorder="1" applyAlignment="1">
      <alignment horizontal="center" vertical="center"/>
      <protection/>
    </xf>
    <xf numFmtId="0" fontId="0" fillId="0" borderId="28" xfId="59" applyBorder="1" applyAlignment="1">
      <alignment horizontal="center" vertical="center"/>
      <protection/>
    </xf>
    <xf numFmtId="0" fontId="0" fillId="0" borderId="26" xfId="59" applyBorder="1" applyAlignment="1">
      <alignment horizontal="center" vertical="center"/>
      <protection/>
    </xf>
    <xf numFmtId="0" fontId="0" fillId="0" borderId="0" xfId="59" applyBorder="1" applyAlignment="1">
      <alignment horizontal="center" vertical="center"/>
      <protection/>
    </xf>
    <xf numFmtId="0" fontId="0" fillId="0" borderId="16" xfId="59" applyBorder="1" applyAlignment="1">
      <alignment horizontal="center" vertical="center"/>
      <protection/>
    </xf>
    <xf numFmtId="0" fontId="0" fillId="0" borderId="0" xfId="59" applyAlignment="1">
      <alignment horizontal="left"/>
      <protection/>
    </xf>
    <xf numFmtId="0" fontId="2" fillId="0" borderId="14" xfId="59" applyFont="1" applyBorder="1" applyAlignment="1">
      <alignment horizontal="center" vertical="top" wrapText="1"/>
      <protection/>
    </xf>
    <xf numFmtId="0" fontId="2" fillId="0" borderId="17" xfId="59" applyFont="1" applyBorder="1" applyAlignment="1">
      <alignment horizontal="center" vertical="top" wrapText="1"/>
      <protection/>
    </xf>
    <xf numFmtId="0" fontId="2" fillId="0" borderId="15" xfId="59" applyFont="1" applyBorder="1" applyAlignment="1">
      <alignment horizontal="center" vertical="top" wrapText="1"/>
      <protection/>
    </xf>
    <xf numFmtId="0" fontId="31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4" fillId="0" borderId="0" xfId="57" applyFont="1" applyAlignment="1">
      <alignment horizontal="center"/>
      <protection/>
    </xf>
    <xf numFmtId="0" fontId="34" fillId="0" borderId="18" xfId="0" applyFont="1" applyBorder="1" applyAlignment="1">
      <alignment horizontal="center" vertical="top" wrapText="1"/>
    </xf>
    <xf numFmtId="0" fontId="2" fillId="33" borderId="11" xfId="57" applyFont="1" applyFill="1" applyBorder="1" applyAlignment="1" quotePrefix="1">
      <alignment horizontal="center" vertical="center" wrapText="1"/>
      <protection/>
    </xf>
    <xf numFmtId="0" fontId="16" fillId="0" borderId="0" xfId="57" applyFont="1" applyAlignment="1">
      <alignment horizontal="right"/>
      <protection/>
    </xf>
    <xf numFmtId="0" fontId="2" fillId="33" borderId="11" xfId="57" applyFont="1" applyFill="1" applyBorder="1" applyAlignment="1">
      <alignment horizontal="center" vertical="center" wrapText="1"/>
      <protection/>
    </xf>
    <xf numFmtId="0" fontId="109" fillId="0" borderId="24" xfId="0" applyFont="1" applyBorder="1" applyAlignment="1">
      <alignment horizontal="center" vertical="top" wrapText="1"/>
    </xf>
    <xf numFmtId="0" fontId="109" fillId="0" borderId="26" xfId="0" applyFont="1" applyBorder="1" applyAlignment="1">
      <alignment horizontal="center" vertical="top" wrapText="1"/>
    </xf>
    <xf numFmtId="0" fontId="109" fillId="0" borderId="27" xfId="0" applyFont="1" applyBorder="1" applyAlignment="1">
      <alignment horizontal="center" vertical="top" wrapText="1"/>
    </xf>
    <xf numFmtId="0" fontId="109" fillId="0" borderId="20" xfId="0" applyFont="1" applyBorder="1" applyAlignment="1">
      <alignment horizontal="center" vertical="top" wrapText="1"/>
    </xf>
    <xf numFmtId="0" fontId="109" fillId="0" borderId="0" xfId="0" applyFont="1" applyBorder="1" applyAlignment="1">
      <alignment horizontal="center" vertical="top" wrapText="1"/>
    </xf>
    <xf numFmtId="0" fontId="109" fillId="0" borderId="29" xfId="0" applyFont="1" applyBorder="1" applyAlignment="1">
      <alignment horizontal="center" vertical="top" wrapText="1"/>
    </xf>
    <xf numFmtId="0" fontId="106" fillId="0" borderId="10" xfId="0" applyFont="1" applyBorder="1" applyAlignment="1">
      <alignment horizontal="center" vertical="center"/>
    </xf>
    <xf numFmtId="0" fontId="106" fillId="0" borderId="18" xfId="0" applyFont="1" applyBorder="1" applyAlignment="1">
      <alignment horizontal="center" vertical="center"/>
    </xf>
    <xf numFmtId="0" fontId="106" fillId="0" borderId="12" xfId="0" applyFont="1" applyBorder="1" applyAlignment="1">
      <alignment horizontal="center" vertical="center"/>
    </xf>
    <xf numFmtId="0" fontId="125" fillId="0" borderId="0" xfId="0" applyFont="1" applyBorder="1" applyAlignment="1">
      <alignment horizontal="left" vertical="center" wrapText="1"/>
    </xf>
    <xf numFmtId="0" fontId="108" fillId="0" borderId="0" xfId="0" applyFont="1" applyBorder="1" applyAlignment="1">
      <alignment horizontal="center" vertical="top"/>
    </xf>
    <xf numFmtId="0" fontId="115" fillId="0" borderId="10" xfId="0" applyFont="1" applyBorder="1" applyAlignment="1">
      <alignment horizontal="center" vertical="center" wrapText="1"/>
    </xf>
    <xf numFmtId="0" fontId="115" fillId="0" borderId="18" xfId="0" applyFont="1" applyBorder="1" applyAlignment="1">
      <alignment horizontal="center" vertical="center" wrapText="1"/>
    </xf>
    <xf numFmtId="0" fontId="115" fillId="0" borderId="12" xfId="0" applyFont="1" applyBorder="1" applyAlignment="1">
      <alignment horizontal="center" vertical="center" wrapText="1"/>
    </xf>
    <xf numFmtId="0" fontId="113" fillId="0" borderId="0" xfId="0" applyFont="1" applyAlignment="1">
      <alignment horizontal="center" vertical="center"/>
    </xf>
    <xf numFmtId="0" fontId="113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right" vertical="top" wrapText="1"/>
    </xf>
    <xf numFmtId="0" fontId="12" fillId="0" borderId="20" xfId="0" applyFont="1" applyBorder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4" fillId="0" borderId="11" xfId="0" applyFont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right"/>
    </xf>
    <xf numFmtId="0" fontId="0" fillId="34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15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45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wrapText="1"/>
    </xf>
    <xf numFmtId="0" fontId="28" fillId="0" borderId="0" xfId="57" applyFont="1" applyAlignment="1">
      <alignment horizontal="center"/>
      <protection/>
    </xf>
    <xf numFmtId="0" fontId="21" fillId="0" borderId="10" xfId="57" applyFont="1" applyBorder="1" applyAlignment="1">
      <alignment horizontal="center" vertical="top" wrapText="1"/>
      <protection/>
    </xf>
    <xf numFmtId="0" fontId="21" fillId="0" borderId="12" xfId="57" applyFont="1" applyBorder="1" applyAlignment="1">
      <alignment horizontal="center" vertical="top" wrapText="1"/>
      <protection/>
    </xf>
    <xf numFmtId="0" fontId="21" fillId="0" borderId="14" xfId="57" applyFont="1" applyBorder="1" applyAlignment="1">
      <alignment horizontal="center" vertical="top" wrapText="1"/>
      <protection/>
    </xf>
    <xf numFmtId="0" fontId="21" fillId="0" borderId="17" xfId="57" applyFont="1" applyBorder="1" applyAlignment="1">
      <alignment horizontal="center" vertical="top" wrapText="1"/>
      <protection/>
    </xf>
    <xf numFmtId="0" fontId="21" fillId="0" borderId="27" xfId="57" applyFont="1" applyBorder="1" applyAlignment="1">
      <alignment horizontal="center" vertical="top" wrapText="1"/>
      <protection/>
    </xf>
    <xf numFmtId="0" fontId="21" fillId="0" borderId="11" xfId="57" applyFont="1" applyBorder="1" applyAlignment="1">
      <alignment horizontal="center" vertical="top" wrapText="1"/>
      <protection/>
    </xf>
    <xf numFmtId="0" fontId="21" fillId="0" borderId="15" xfId="57" applyFont="1" applyBorder="1" applyAlignment="1">
      <alignment horizontal="center" vertical="top" wrapText="1"/>
      <protection/>
    </xf>
    <xf numFmtId="0" fontId="87" fillId="0" borderId="10" xfId="57" applyBorder="1" applyAlignment="1">
      <alignment horizontal="center" vertical="center"/>
      <protection/>
    </xf>
    <xf numFmtId="0" fontId="87" fillId="0" borderId="18" xfId="57" applyBorder="1" applyAlignment="1">
      <alignment horizontal="center" vertical="center"/>
      <protection/>
    </xf>
    <xf numFmtId="0" fontId="87" fillId="0" borderId="12" xfId="57" applyBorder="1" applyAlignment="1">
      <alignment horizontal="center" vertical="center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1" fillId="0" borderId="18" xfId="57" applyFont="1" applyBorder="1" applyAlignment="1">
      <alignment horizontal="center" vertical="center" wrapText="1"/>
      <protection/>
    </xf>
    <xf numFmtId="0" fontId="21" fillId="0" borderId="12" xfId="57" applyFont="1" applyBorder="1" applyAlignment="1">
      <alignment horizontal="center" vertical="center" wrapText="1"/>
      <protection/>
    </xf>
    <xf numFmtId="0" fontId="17" fillId="0" borderId="11" xfId="57" applyFont="1" applyBorder="1" applyAlignment="1">
      <alignment horizontal="center" vertical="top" wrapText="1"/>
      <protection/>
    </xf>
    <xf numFmtId="0" fontId="19" fillId="0" borderId="24" xfId="57" applyFont="1" applyBorder="1" applyAlignment="1">
      <alignment horizontal="center" vertical="center" wrapText="1"/>
      <protection/>
    </xf>
    <xf numFmtId="0" fontId="19" fillId="0" borderId="26" xfId="57" applyFont="1" applyBorder="1" applyAlignment="1">
      <alignment horizontal="center" vertical="center" wrapText="1"/>
      <protection/>
    </xf>
    <xf numFmtId="0" fontId="19" fillId="0" borderId="27" xfId="57" applyFont="1" applyBorder="1" applyAlignment="1">
      <alignment horizontal="center" vertical="center" wrapText="1"/>
      <protection/>
    </xf>
    <xf numFmtId="0" fontId="19" fillId="0" borderId="20" xfId="57" applyFont="1" applyBorder="1" applyAlignment="1">
      <alignment horizontal="center" vertical="center" wrapText="1"/>
      <protection/>
    </xf>
    <xf numFmtId="0" fontId="19" fillId="0" borderId="0" xfId="57" applyFont="1" applyBorder="1" applyAlignment="1">
      <alignment horizontal="center" vertical="center" wrapText="1"/>
      <protection/>
    </xf>
    <xf numFmtId="0" fontId="19" fillId="0" borderId="29" xfId="57" applyFont="1" applyBorder="1" applyAlignment="1">
      <alignment horizontal="center" vertical="center" wrapText="1"/>
      <protection/>
    </xf>
    <xf numFmtId="0" fontId="19" fillId="0" borderId="19" xfId="57" applyFont="1" applyBorder="1" applyAlignment="1">
      <alignment horizontal="center" vertical="center" wrapText="1"/>
      <protection/>
    </xf>
    <xf numFmtId="0" fontId="19" fillId="0" borderId="16" xfId="57" applyFont="1" applyBorder="1" applyAlignment="1">
      <alignment horizontal="center" vertical="center" wrapText="1"/>
      <protection/>
    </xf>
    <xf numFmtId="0" fontId="19" fillId="0" borderId="28" xfId="57" applyFont="1" applyBorder="1" applyAlignment="1">
      <alignment horizontal="center" vertical="center" wrapText="1"/>
      <protection/>
    </xf>
    <xf numFmtId="0" fontId="17" fillId="0" borderId="14" xfId="57" applyFont="1" applyBorder="1" applyAlignment="1">
      <alignment horizontal="center" vertical="top" wrapText="1"/>
      <protection/>
    </xf>
    <xf numFmtId="0" fontId="17" fillId="0" borderId="17" xfId="57" applyFont="1" applyBorder="1" applyAlignment="1">
      <alignment horizontal="center" vertical="top" wrapText="1"/>
      <protection/>
    </xf>
    <xf numFmtId="0" fontId="17" fillId="0" borderId="15" xfId="57" applyFont="1" applyBorder="1" applyAlignment="1">
      <alignment horizontal="center" vertical="top" wrapText="1"/>
      <protection/>
    </xf>
    <xf numFmtId="0" fontId="19" fillId="0" borderId="14" xfId="57" applyFont="1" applyBorder="1" applyAlignment="1">
      <alignment horizontal="center" wrapText="1"/>
      <protection/>
    </xf>
    <xf numFmtId="0" fontId="19" fillId="0" borderId="17" xfId="57" applyFont="1" applyBorder="1" applyAlignment="1">
      <alignment horizontal="center" wrapText="1"/>
      <protection/>
    </xf>
    <xf numFmtId="0" fontId="19" fillId="0" borderId="15" xfId="57" applyFont="1" applyBorder="1" applyAlignment="1">
      <alignment horizontal="center" wrapText="1"/>
      <protection/>
    </xf>
    <xf numFmtId="0" fontId="22" fillId="0" borderId="0" xfId="57" applyFont="1" applyAlignment="1">
      <alignment horizontal="center"/>
      <protection/>
    </xf>
    <xf numFmtId="0" fontId="21" fillId="0" borderId="20" xfId="57" applyFont="1" applyBorder="1" applyAlignment="1">
      <alignment horizontal="center" vertical="top" wrapText="1"/>
      <protection/>
    </xf>
    <xf numFmtId="0" fontId="21" fillId="0" borderId="29" xfId="57" applyFont="1" applyBorder="1" applyAlignment="1">
      <alignment horizontal="center" vertical="top" wrapText="1"/>
      <protection/>
    </xf>
    <xf numFmtId="0" fontId="19" fillId="0" borderId="11" xfId="57" applyFont="1" applyBorder="1" applyAlignment="1">
      <alignment horizontal="center" wrapText="1"/>
      <protection/>
    </xf>
    <xf numFmtId="0" fontId="11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19" fillId="0" borderId="10" xfId="57" applyFont="1" applyBorder="1" applyAlignment="1">
      <alignment horizontal="center" vertical="top"/>
      <protection/>
    </xf>
    <xf numFmtId="0" fontId="19" fillId="0" borderId="18" xfId="57" applyFont="1" applyBorder="1" applyAlignment="1">
      <alignment horizontal="center" vertical="top"/>
      <protection/>
    </xf>
    <xf numFmtId="0" fontId="19" fillId="0" borderId="12" xfId="57" applyFont="1" applyBorder="1" applyAlignment="1">
      <alignment horizontal="center" vertical="top"/>
      <protection/>
    </xf>
    <xf numFmtId="0" fontId="21" fillId="0" borderId="18" xfId="57" applyFont="1" applyBorder="1" applyAlignment="1">
      <alignment horizontal="center" vertical="top" wrapText="1"/>
      <protection/>
    </xf>
    <xf numFmtId="0" fontId="21" fillId="0" borderId="24" xfId="57" applyFont="1" applyBorder="1" applyAlignment="1">
      <alignment horizontal="center" vertical="top" wrapText="1"/>
      <protection/>
    </xf>
    <xf numFmtId="2" fontId="0" fillId="0" borderId="0" xfId="60" applyNumberFormat="1" applyAlignment="1">
      <alignment horizontal="center"/>
      <protection/>
    </xf>
    <xf numFmtId="0" fontId="3" fillId="0" borderId="19" xfId="60" applyFont="1" applyBorder="1" applyAlignment="1">
      <alignment horizontal="right"/>
      <protection/>
    </xf>
    <xf numFmtId="0" fontId="3" fillId="0" borderId="16" xfId="60" applyFont="1" applyBorder="1" applyAlignment="1">
      <alignment horizontal="right"/>
      <protection/>
    </xf>
    <xf numFmtId="0" fontId="3" fillId="0" borderId="28" xfId="60" applyFont="1" applyBorder="1" applyAlignment="1">
      <alignment horizontal="right"/>
      <protection/>
    </xf>
    <xf numFmtId="0" fontId="0" fillId="0" borderId="17" xfId="0" applyBorder="1" applyAlignment="1">
      <alignment horizontal="center"/>
    </xf>
    <xf numFmtId="0" fontId="2" fillId="0" borderId="0" xfId="60" applyFont="1" applyAlignment="1">
      <alignment horizontal="left"/>
      <protection/>
    </xf>
    <xf numFmtId="0" fontId="0" fillId="0" borderId="0" xfId="60" applyAlignment="1">
      <alignment horizontal="left"/>
      <protection/>
    </xf>
    <xf numFmtId="0" fontId="6" fillId="0" borderId="0" xfId="60" applyFont="1" applyAlignment="1">
      <alignment horizontal="right" vertical="top" wrapText="1"/>
      <protection/>
    </xf>
    <xf numFmtId="0" fontId="6" fillId="0" borderId="0" xfId="60" applyFont="1" applyAlignment="1">
      <alignment horizontal="center" vertical="top" wrapText="1"/>
      <protection/>
    </xf>
    <xf numFmtId="0" fontId="3" fillId="0" borderId="0" xfId="60" applyFont="1" applyAlignment="1">
      <alignment horizontal="right"/>
      <protection/>
    </xf>
    <xf numFmtId="0" fontId="4" fillId="0" borderId="0" xfId="60" applyFont="1" applyAlignment="1">
      <alignment horizontal="center"/>
      <protection/>
    </xf>
    <xf numFmtId="0" fontId="5" fillId="0" borderId="0" xfId="60" applyFont="1" applyAlignment="1">
      <alignment horizontal="center"/>
      <protection/>
    </xf>
    <xf numFmtId="0" fontId="16" fillId="0" borderId="14" xfId="60" applyFont="1" applyBorder="1" applyAlignment="1">
      <alignment horizontal="center" vertical="top" wrapText="1"/>
      <protection/>
    </xf>
    <xf numFmtId="0" fontId="16" fillId="0" borderId="17" xfId="60" applyFont="1" applyBorder="1" applyAlignment="1">
      <alignment horizontal="center" vertical="top" wrapText="1"/>
      <protection/>
    </xf>
    <xf numFmtId="0" fontId="16" fillId="0" borderId="15" xfId="60" applyFont="1" applyBorder="1" applyAlignment="1">
      <alignment horizontal="center" vertical="top" wrapText="1"/>
      <protection/>
    </xf>
    <xf numFmtId="0" fontId="7" fillId="0" borderId="14" xfId="60" applyFont="1" applyBorder="1" applyAlignment="1">
      <alignment horizontal="center" vertical="top" wrapText="1"/>
      <protection/>
    </xf>
    <xf numFmtId="0" fontId="7" fillId="0" borderId="15" xfId="60" applyFont="1" applyBorder="1" applyAlignment="1">
      <alignment horizontal="center" vertical="top" wrapText="1"/>
      <protection/>
    </xf>
    <xf numFmtId="0" fontId="16" fillId="0" borderId="16" xfId="60" applyFont="1" applyBorder="1" applyAlignment="1">
      <alignment horizontal="center"/>
      <protection/>
    </xf>
    <xf numFmtId="0" fontId="16" fillId="0" borderId="10" xfId="60" applyFont="1" applyBorder="1" applyAlignment="1">
      <alignment horizontal="center" vertical="top" wrapText="1"/>
      <protection/>
    </xf>
    <xf numFmtId="0" fontId="16" fillId="0" borderId="12" xfId="60" applyFont="1" applyBorder="1" applyAlignment="1">
      <alignment horizontal="center" vertical="top" wrapText="1"/>
      <protection/>
    </xf>
    <xf numFmtId="0" fontId="16" fillId="0" borderId="14" xfId="60" applyFont="1" applyBorder="1" applyAlignment="1">
      <alignment horizontal="center" vertical="top"/>
      <protection/>
    </xf>
    <xf numFmtId="0" fontId="16" fillId="0" borderId="17" xfId="60" applyFont="1" applyBorder="1" applyAlignment="1">
      <alignment horizontal="center" vertical="top"/>
      <protection/>
    </xf>
    <xf numFmtId="0" fontId="16" fillId="0" borderId="15" xfId="60" applyFont="1" applyBorder="1" applyAlignment="1">
      <alignment horizontal="center" vertical="top"/>
      <protection/>
    </xf>
    <xf numFmtId="0" fontId="16" fillId="0" borderId="24" xfId="60" applyFont="1" applyBorder="1" applyAlignment="1">
      <alignment horizontal="center" vertical="top" wrapText="1"/>
      <protection/>
    </xf>
    <xf numFmtId="0" fontId="16" fillId="0" borderId="26" xfId="60" applyFont="1" applyBorder="1" applyAlignment="1">
      <alignment horizontal="center" vertical="top" wrapText="1"/>
      <protection/>
    </xf>
    <xf numFmtId="0" fontId="16" fillId="0" borderId="27" xfId="60" applyFont="1" applyBorder="1" applyAlignment="1">
      <alignment horizontal="center" vertical="top" wrapText="1"/>
      <protection/>
    </xf>
    <xf numFmtId="0" fontId="16" fillId="0" borderId="19" xfId="60" applyFont="1" applyBorder="1" applyAlignment="1">
      <alignment horizontal="center" vertical="top" wrapText="1"/>
      <protection/>
    </xf>
    <xf numFmtId="0" fontId="16" fillId="0" borderId="16" xfId="60" applyFont="1" applyBorder="1" applyAlignment="1">
      <alignment horizontal="center" vertical="top" wrapText="1"/>
      <protection/>
    </xf>
    <xf numFmtId="0" fontId="16" fillId="0" borderId="28" xfId="60" applyFont="1" applyBorder="1" applyAlignment="1">
      <alignment horizontal="center" vertical="top" wrapText="1"/>
      <protection/>
    </xf>
    <xf numFmtId="0" fontId="2" fillId="0" borderId="0" xfId="59" applyFont="1" applyAlignment="1">
      <alignment horizontal="right" vertical="top" wrapText="1"/>
      <protection/>
    </xf>
    <xf numFmtId="0" fontId="2" fillId="0" borderId="0" xfId="59" applyFont="1" applyAlignment="1">
      <alignment horizontal="left"/>
      <protection/>
    </xf>
    <xf numFmtId="0" fontId="0" fillId="0" borderId="0" xfId="59" applyFont="1">
      <alignment/>
      <protection/>
    </xf>
    <xf numFmtId="0" fontId="2" fillId="0" borderId="0" xfId="59" applyFont="1" applyAlignment="1">
      <alignment horizontal="center" vertical="top" wrapText="1"/>
      <protection/>
    </xf>
    <xf numFmtId="0" fontId="2" fillId="0" borderId="11" xfId="59" applyFont="1" applyBorder="1" applyAlignment="1">
      <alignment horizontal="center"/>
      <protection/>
    </xf>
    <xf numFmtId="0" fontId="16" fillId="0" borderId="16" xfId="59" applyFont="1" applyBorder="1" applyAlignment="1">
      <alignment horizontal="right"/>
      <protection/>
    </xf>
    <xf numFmtId="0" fontId="2" fillId="0" borderId="0" xfId="59" applyFont="1" applyAlignment="1">
      <alignment horizontal="center"/>
      <protection/>
    </xf>
    <xf numFmtId="0" fontId="11" fillId="0" borderId="0" xfId="59" applyFont="1" applyAlignment="1">
      <alignment horizontal="center"/>
      <protection/>
    </xf>
    <xf numFmtId="0" fontId="5" fillId="0" borderId="0" xfId="59" applyFont="1" applyAlignment="1">
      <alignment horizontal="center" wrapText="1"/>
      <protection/>
    </xf>
    <xf numFmtId="0" fontId="0" fillId="0" borderId="24" xfId="59" applyFont="1" applyBorder="1" applyAlignment="1">
      <alignment horizontal="center" vertical="center"/>
      <protection/>
    </xf>
    <xf numFmtId="0" fontId="0" fillId="0" borderId="26" xfId="59" applyFont="1" applyBorder="1" applyAlignment="1">
      <alignment horizontal="center" vertical="center"/>
      <protection/>
    </xf>
    <xf numFmtId="0" fontId="0" fillId="0" borderId="27" xfId="59" applyFont="1" applyBorder="1" applyAlignment="1">
      <alignment horizontal="center" vertical="center"/>
      <protection/>
    </xf>
    <xf numFmtId="0" fontId="0" fillId="0" borderId="20" xfId="59" applyFont="1" applyBorder="1" applyAlignment="1">
      <alignment horizontal="center" vertical="center"/>
      <protection/>
    </xf>
    <xf numFmtId="0" fontId="0" fillId="0" borderId="0" xfId="59" applyFont="1" applyBorder="1" applyAlignment="1">
      <alignment horizontal="center" vertical="center"/>
      <protection/>
    </xf>
    <xf numFmtId="0" fontId="0" fillId="0" borderId="29" xfId="59" applyFont="1" applyBorder="1" applyAlignment="1">
      <alignment horizontal="center" vertical="center"/>
      <protection/>
    </xf>
    <xf numFmtId="0" fontId="0" fillId="0" borderId="19" xfId="59" applyFont="1" applyBorder="1" applyAlignment="1">
      <alignment horizontal="center" vertical="center"/>
      <protection/>
    </xf>
    <xf numFmtId="0" fontId="0" fillId="0" borderId="16" xfId="59" applyFont="1" applyBorder="1" applyAlignment="1">
      <alignment horizontal="center" vertical="center"/>
      <protection/>
    </xf>
    <xf numFmtId="0" fontId="0" fillId="0" borderId="28" xfId="59" applyFont="1" applyBorder="1" applyAlignment="1">
      <alignment horizontal="center" vertical="center"/>
      <protection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/>
    </xf>
    <xf numFmtId="0" fontId="44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styles" Target="styles.xml" /><Relationship Id="rId72" Type="http://schemas.openxmlformats.org/officeDocument/2006/relationships/sharedStrings" Target="sharedStrings.xml" /><Relationship Id="rId73" Type="http://schemas.openxmlformats.org/officeDocument/2006/relationships/externalLink" Target="externalLinks/externalLink1.xml" /><Relationship Id="rId74" Type="http://schemas.openxmlformats.org/officeDocument/2006/relationships/externalLink" Target="externalLinks/externalLink2.xml" /><Relationship Id="rId7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2</xdr:row>
      <xdr:rowOff>152400</xdr:rowOff>
    </xdr:from>
    <xdr:ext cx="9267825" cy="4552950"/>
    <xdr:sp>
      <xdr:nvSpPr>
        <xdr:cNvPr id="1" name="Rectangle 1"/>
        <xdr:cNvSpPr>
          <a:spLocks/>
        </xdr:cNvSpPr>
      </xdr:nvSpPr>
      <xdr:spPr>
        <a:xfrm>
          <a:off x="85725" y="476250"/>
          <a:ext cx="9267825" cy="455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Annual Work Plan &amp; Budget
</a:t>
          </a:r>
          <a:r>
            <a:rPr lang="en-US" cap="none" sz="5400" b="1" i="0" u="none" baseline="0"/>
            <a:t>2018-19
</a:t>
          </a:r>
          <a:r>
            <a:rPr lang="en-US" cap="none" sz="5400" b="1" i="0" u="none" baseline="0"/>
            <a:t>
</a:t>
          </a:r>
          <a:r>
            <a:rPr lang="en-US" cap="none" sz="4400" b="1" i="0" u="none" baseline="0"/>
            <a:t>State/UT</a:t>
          </a:r>
          <a:r>
            <a:rPr lang="en-US" cap="none" sz="4400" b="1" i="0" u="none" baseline="0"/>
            <a:t> -PUDUCHERRY
</a:t>
          </a:r>
          <a:r>
            <a:rPr lang="en-US" cap="none" sz="4400" b="1" i="0" u="none" baseline="0"/>
            <a:t>Date of Submission 30.04.2018</a:t>
          </a:r>
          <a:r>
            <a:rPr lang="en-US" cap="none" sz="4400" b="1" i="0" u="none" baseline="0"/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57150</xdr:rowOff>
    </xdr:from>
    <xdr:ext cx="5591175" cy="2628900"/>
    <xdr:sp>
      <xdr:nvSpPr>
        <xdr:cNvPr id="1" name="Rectangle 1"/>
        <xdr:cNvSpPr>
          <a:spLocks/>
        </xdr:cNvSpPr>
      </xdr:nvSpPr>
      <xdr:spPr>
        <a:xfrm>
          <a:off x="0" y="542925"/>
          <a:ext cx="5591175" cy="2628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Performance during 
</a:t>
          </a:r>
          <a:r>
            <a:rPr lang="en-US" cap="none" sz="5400" b="1" i="0" u="none" baseline="0"/>
            <a:t>2017-18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AppData\Local\Temp\State_AWPB-2017-18%20-%2025.02.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AppData\Local\Temp\State_AWPB-2017-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rst-Page"/>
      <sheetName val="Contents"/>
      <sheetName val="Sheet1"/>
      <sheetName val="AT-1-Gen_Info "/>
      <sheetName val="AT-2-S1 BUDGET"/>
      <sheetName val="AT_2A_fundflow"/>
      <sheetName val="AT-3"/>
      <sheetName val="AT3A_cvrg(Insti)_PY"/>
      <sheetName val="AT3B_cvrg(Insti)_UPY "/>
      <sheetName val="AT3C_cvrg(Insti)_UPY "/>
      <sheetName val="enrolment vs availed_PY"/>
      <sheetName val="enrolment vs availed_UPY"/>
      <sheetName val="T5_PLAN_vs_PRFM"/>
      <sheetName val="T5A_PLAN_vs_PRFM "/>
      <sheetName val="T5B_PLAN_vs_PRFM  (2)"/>
      <sheetName val="T5C_Drought_PLAN_vs_PRFM "/>
      <sheetName val="T5D_Drought_PLAN_vs_PRFM  "/>
      <sheetName val="T6_FG_py_Utlsn"/>
      <sheetName val="T6A_FG_Upy_Utlsn "/>
      <sheetName val="T6B_Pay_FG_FCI_Pry"/>
      <sheetName val="T6C_Coarse_Grain"/>
      <sheetName val="T7_CC_PY_Utlsn updated"/>
      <sheetName val="T7ACC_UPY_Utlsn "/>
      <sheetName val="AT-8_Hon_CCH_Pry"/>
      <sheetName val="AT-8A_Hon_CCH_UPry"/>
      <sheetName val="AT9_TA"/>
      <sheetName val="AT10_MME"/>
      <sheetName val="AT10A_"/>
      <sheetName val="AT-10 B"/>
      <sheetName val="AT-10 C"/>
      <sheetName val="AT-10D"/>
      <sheetName val="AT11_KS Year wise"/>
      <sheetName val="AT11A_KS-District wise"/>
      <sheetName val="AT12_KD-New"/>
      <sheetName val="AT12A_KD-Replacement"/>
      <sheetName val="Mode of cooking"/>
      <sheetName val="AT-14"/>
      <sheetName val="AT-14 A"/>
      <sheetName val="AT-15"/>
      <sheetName val="AT-16"/>
      <sheetName val="AT_17_Coverage-RBSK "/>
      <sheetName val="AT18_Details_Community "/>
      <sheetName val="AT_19_Impl_Agency"/>
      <sheetName val="AT_20_CentralCookingagency "/>
      <sheetName val="AT-21"/>
      <sheetName val="AT-22"/>
      <sheetName val="AT-23 MIS"/>
      <sheetName val="AT-23A _AMS"/>
      <sheetName val="AT-24"/>
      <sheetName val="AT-25"/>
      <sheetName val="Sheet1 (2)"/>
      <sheetName val="AT26_NoWD"/>
      <sheetName val="AT26A_NoWD"/>
      <sheetName val="AT27_Req_FG_CA_Pry"/>
      <sheetName val="AT27A_Req_FG_CA_UPry "/>
      <sheetName val="AT27B_Req_FG_CA_NCLP"/>
      <sheetName val="AT27C_Req_FG_CA_Drought-Pry"/>
      <sheetName val="AT27D_Req_FG_CA_Drought-UPry"/>
      <sheetName val="AT_28_RqmtKitchen"/>
      <sheetName val="AT-28A_RqmtPlinthArea"/>
      <sheetName val="AT29_K_D (2)"/>
      <sheetName val="AT-30_Coook-cum-Helper (2)"/>
      <sheetName val="AT_32_Budget_provision "/>
    </sheetNames>
    <sheetDataSet>
      <sheetData sheetId="6">
        <row r="12">
          <cell r="F12">
            <v>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rst-Page"/>
      <sheetName val="Contents"/>
      <sheetName val="Sheet1"/>
      <sheetName val="AT-1-Gen_Info "/>
      <sheetName val="AT-2-S1 BUDGET"/>
      <sheetName val="AT_2A_fundflow"/>
      <sheetName val="AT-3"/>
      <sheetName val="AT3A_cvrg(Insti)_PY"/>
      <sheetName val="AT3B_cvrg(Insti)_UPY "/>
      <sheetName val="AT3C_cvrg(Insti)_UPY "/>
      <sheetName val="enrolment vs availed_PY"/>
      <sheetName val="enrolment vs availed_UPY"/>
      <sheetName val="T5_PLAN_vs_PRFM"/>
      <sheetName val="T5A_PLAN_vs_PRFM "/>
      <sheetName val="T5B_PLAN_vs_PRFM  (2)"/>
      <sheetName val="T5C_Drought_PLAN_vs_PRFM "/>
      <sheetName val="T5D_Drought_PLAN_vs_PRFM  "/>
      <sheetName val="T6_FG_py_Utlsn"/>
      <sheetName val="T6A_FG_Upy_Utlsn "/>
      <sheetName val="T6B_Pay_FG_FCI_Pry"/>
      <sheetName val="T6C_Coarse_Grain"/>
      <sheetName val="T7_CC_PY_Utlsn updated"/>
      <sheetName val="T7ACC_UPY_Utlsn "/>
      <sheetName val="AT-8_Hon_CCH_Pry"/>
      <sheetName val="AT-8A_Hon_CCH_UPry"/>
      <sheetName val="AT9_TA"/>
      <sheetName val="AT10_MME"/>
      <sheetName val="AT10A_"/>
      <sheetName val="AT-10 B"/>
      <sheetName val="AT-10 C"/>
      <sheetName val="AT-10D"/>
      <sheetName val="AT11_KS Year wise"/>
      <sheetName val="AT11A_KS-District wise"/>
      <sheetName val="AT12_KD-New"/>
      <sheetName val="AT12A_KD-Replacement"/>
      <sheetName val="Mode of cooking"/>
      <sheetName val="AT-14"/>
      <sheetName val="AT-14 A"/>
      <sheetName val="AT-15"/>
      <sheetName val="AT-16"/>
      <sheetName val="AT_17_Coverage-RBSK "/>
      <sheetName val="AT18_Details_Community "/>
      <sheetName val="AT_19_Impl_Agency"/>
      <sheetName val="AT_20_CentralCookingagency "/>
      <sheetName val="AT-21"/>
      <sheetName val="AT-22"/>
      <sheetName val="AT-23 MIS"/>
      <sheetName val="AT-23A _AMS"/>
      <sheetName val="AT-24"/>
      <sheetName val="AT-25"/>
      <sheetName val="Sheet1 (2)"/>
      <sheetName val="AT26_NoWD"/>
      <sheetName val="AT26A_NoWD"/>
      <sheetName val="AT27_Req_FG_CA_Pry"/>
      <sheetName val="AT27A_Req_FG_CA_UPry "/>
      <sheetName val="AT27B_Req_FG_CA_NCLP"/>
      <sheetName val="AT27C_Req_FG_CA_Drought-Pry"/>
      <sheetName val="AT27D_Req_FG_CA_Drought-UPry"/>
      <sheetName val="AT_28_RqmtKitchen"/>
      <sheetName val="AT-28A_RqmtPlinthArea"/>
      <sheetName val="AT29_K_D (2)"/>
      <sheetName val="AT-30_Coook-cum-Helper (2)"/>
      <sheetName val="AT_32_Budget_provision "/>
    </sheetNames>
    <sheetDataSet>
      <sheetData sheetId="6">
        <row r="12">
          <cell r="F12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SheetLayoutView="90" zoomScalePageLayoutView="0" workbookViewId="0" topLeftCell="A4">
      <selection activeCell="S15" sqref="S15"/>
    </sheetView>
  </sheetViews>
  <sheetFormatPr defaultColWidth="9.140625" defaultRowHeight="12.75"/>
  <cols>
    <col min="15" max="15" width="12.421875" style="0" customWidth="1"/>
  </cols>
  <sheetData/>
  <sheetProtection/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80" zoomScaleSheetLayoutView="80" zoomScalePageLayoutView="0" workbookViewId="0" topLeftCell="A4">
      <selection activeCell="L31" sqref="L31"/>
    </sheetView>
  </sheetViews>
  <sheetFormatPr defaultColWidth="9.140625" defaultRowHeight="12.75"/>
  <cols>
    <col min="3" max="3" width="11.28125" style="0" customWidth="1"/>
    <col min="5" max="5" width="9.57421875" style="0" customWidth="1"/>
    <col min="6" max="6" width="9.8515625" style="0" customWidth="1"/>
    <col min="7" max="7" width="8.8515625" style="0" customWidth="1"/>
    <col min="8" max="8" width="10.57421875" style="0" customWidth="1"/>
    <col min="9" max="9" width="9.8515625" style="0" customWidth="1"/>
    <col min="11" max="11" width="11.8515625" style="0" customWidth="1"/>
    <col min="12" max="12" width="9.421875" style="0" customWidth="1"/>
    <col min="13" max="13" width="12.00390625" style="0" customWidth="1"/>
    <col min="14" max="14" width="14.140625" style="0" customWidth="1"/>
  </cols>
  <sheetData>
    <row r="1" spans="4:13" ht="12.75" customHeight="1">
      <c r="D1" s="656"/>
      <c r="E1" s="656"/>
      <c r="F1" s="656"/>
      <c r="G1" s="656"/>
      <c r="H1" s="656"/>
      <c r="I1" s="656"/>
      <c r="J1" s="656"/>
      <c r="M1" s="113" t="s">
        <v>266</v>
      </c>
    </row>
    <row r="2" spans="1:14" ht="15">
      <c r="A2" s="743" t="s">
        <v>0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</row>
    <row r="3" spans="1:14" ht="20.25">
      <c r="A3" s="653" t="s">
        <v>648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</row>
    <row r="4" ht="11.25" customHeight="1"/>
    <row r="5" spans="1:14" ht="15.75">
      <c r="A5" s="654" t="s">
        <v>655</v>
      </c>
      <c r="B5" s="654"/>
      <c r="C5" s="654"/>
      <c r="D5" s="654"/>
      <c r="E5" s="654"/>
      <c r="F5" s="654"/>
      <c r="G5" s="654"/>
      <c r="H5" s="654"/>
      <c r="I5" s="654"/>
      <c r="J5" s="654"/>
      <c r="K5" s="654"/>
      <c r="L5" s="654"/>
      <c r="M5" s="654"/>
      <c r="N5" s="654"/>
    </row>
    <row r="7" spans="1:15" ht="12.75">
      <c r="A7" s="655" t="s">
        <v>167</v>
      </c>
      <c r="B7" s="655"/>
      <c r="C7" s="17" t="s">
        <v>826</v>
      </c>
      <c r="L7" s="733" t="s">
        <v>952</v>
      </c>
      <c r="M7" s="733"/>
      <c r="N7" s="733"/>
      <c r="O7" s="122"/>
    </row>
    <row r="8" spans="1:15" ht="12.75">
      <c r="A8" s="34"/>
      <c r="B8" s="34"/>
      <c r="C8" s="17"/>
      <c r="L8" s="145"/>
      <c r="M8" s="145"/>
      <c r="N8" s="145"/>
      <c r="O8" s="122"/>
    </row>
    <row r="9" spans="1:14" ht="15.75" customHeight="1">
      <c r="A9" s="734" t="s">
        <v>2</v>
      </c>
      <c r="B9" s="734" t="s">
        <v>3</v>
      </c>
      <c r="C9" s="629" t="s">
        <v>4</v>
      </c>
      <c r="D9" s="629"/>
      <c r="E9" s="629"/>
      <c r="F9" s="598"/>
      <c r="G9" s="598"/>
      <c r="H9" s="629" t="s">
        <v>104</v>
      </c>
      <c r="I9" s="629"/>
      <c r="J9" s="629"/>
      <c r="K9" s="629"/>
      <c r="L9" s="629"/>
      <c r="M9" s="734" t="s">
        <v>139</v>
      </c>
      <c r="N9" s="657" t="s">
        <v>140</v>
      </c>
    </row>
    <row r="10" spans="1:19" ht="51">
      <c r="A10" s="735"/>
      <c r="B10" s="735"/>
      <c r="C10" s="5" t="s">
        <v>5</v>
      </c>
      <c r="D10" s="5" t="s">
        <v>6</v>
      </c>
      <c r="E10" s="5" t="s">
        <v>370</v>
      </c>
      <c r="F10" s="5" t="s">
        <v>102</v>
      </c>
      <c r="G10" s="5" t="s">
        <v>122</v>
      </c>
      <c r="H10" s="5" t="s">
        <v>5</v>
      </c>
      <c r="I10" s="5" t="s">
        <v>6</v>
      </c>
      <c r="J10" s="5" t="s">
        <v>370</v>
      </c>
      <c r="K10" s="7" t="s">
        <v>102</v>
      </c>
      <c r="L10" s="7" t="s">
        <v>123</v>
      </c>
      <c r="M10" s="735"/>
      <c r="N10" s="657"/>
      <c r="R10" s="9"/>
      <c r="S10" s="14"/>
    </row>
    <row r="11" spans="1:14" s="16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3">
        <v>11</v>
      </c>
      <c r="L11" s="121">
        <v>12</v>
      </c>
      <c r="M11" s="121">
        <v>13</v>
      </c>
      <c r="N11" s="3">
        <v>14</v>
      </c>
    </row>
    <row r="12" spans="1:17" ht="12.75">
      <c r="A12" s="8">
        <v>1</v>
      </c>
      <c r="B12" s="21" t="s">
        <v>826</v>
      </c>
      <c r="C12" s="9">
        <v>63</v>
      </c>
      <c r="D12" s="9">
        <v>0</v>
      </c>
      <c r="E12" s="9"/>
      <c r="F12" s="72"/>
      <c r="G12" s="10">
        <f>C12+D12+E12+F12</f>
        <v>63</v>
      </c>
      <c r="H12" s="9">
        <v>63</v>
      </c>
      <c r="I12" s="9">
        <v>0</v>
      </c>
      <c r="J12" s="9"/>
      <c r="K12" s="9"/>
      <c r="L12" s="10">
        <f>H12+I12+J12+K12</f>
        <v>63</v>
      </c>
      <c r="M12" s="9">
        <f>G12-L12</f>
        <v>0</v>
      </c>
      <c r="N12" s="9"/>
      <c r="Q12">
        <v>61</v>
      </c>
    </row>
    <row r="13" spans="1:17" ht="12.75">
      <c r="A13" s="8">
        <v>2</v>
      </c>
      <c r="B13" s="21" t="s">
        <v>827</v>
      </c>
      <c r="C13" s="9">
        <v>12</v>
      </c>
      <c r="D13" s="9">
        <v>0</v>
      </c>
      <c r="E13" s="9"/>
      <c r="F13" s="72"/>
      <c r="G13" s="10">
        <f>C13+D13+E13+F13</f>
        <v>12</v>
      </c>
      <c r="H13" s="9">
        <v>12</v>
      </c>
      <c r="I13" s="9">
        <v>0</v>
      </c>
      <c r="J13" s="9"/>
      <c r="K13" s="9"/>
      <c r="L13" s="10">
        <f>H13+I13+J13+K13</f>
        <v>12</v>
      </c>
      <c r="M13" s="9">
        <f>G13-L13</f>
        <v>0</v>
      </c>
      <c r="N13" s="9"/>
      <c r="Q13">
        <v>13</v>
      </c>
    </row>
    <row r="14" spans="1:17" ht="12.75">
      <c r="A14" s="8">
        <v>3</v>
      </c>
      <c r="B14" s="21" t="s">
        <v>828</v>
      </c>
      <c r="C14" s="9">
        <v>4</v>
      </c>
      <c r="D14" s="9">
        <v>0</v>
      </c>
      <c r="E14" s="9"/>
      <c r="F14" s="72"/>
      <c r="G14" s="10">
        <f>C14+D14+E14+F14</f>
        <v>4</v>
      </c>
      <c r="H14" s="9">
        <v>4</v>
      </c>
      <c r="I14" s="9">
        <v>0</v>
      </c>
      <c r="J14" s="9"/>
      <c r="K14" s="9"/>
      <c r="L14" s="10">
        <f>H14+I14+J14+K14</f>
        <v>4</v>
      </c>
      <c r="M14" s="9">
        <f>G14-L14</f>
        <v>0</v>
      </c>
      <c r="N14" s="9"/>
      <c r="Q14">
        <v>4</v>
      </c>
    </row>
    <row r="15" spans="1:17" ht="12.75">
      <c r="A15" s="8">
        <v>4</v>
      </c>
      <c r="B15" s="21" t="s">
        <v>829</v>
      </c>
      <c r="C15" s="9">
        <v>6</v>
      </c>
      <c r="D15" s="9">
        <v>0</v>
      </c>
      <c r="E15" s="9"/>
      <c r="F15" s="72"/>
      <c r="G15" s="10">
        <f>C15+D15+E15+F15</f>
        <v>6</v>
      </c>
      <c r="H15" s="9">
        <v>6</v>
      </c>
      <c r="I15" s="9">
        <v>0</v>
      </c>
      <c r="J15" s="9"/>
      <c r="K15" s="9"/>
      <c r="L15" s="10">
        <f>H15+I15+J15+K15</f>
        <v>6</v>
      </c>
      <c r="M15" s="9">
        <f>G15-L15</f>
        <v>0</v>
      </c>
      <c r="N15" s="9"/>
      <c r="Q15">
        <v>6</v>
      </c>
    </row>
    <row r="16" spans="1:17" ht="12.75">
      <c r="A16" s="8">
        <v>5</v>
      </c>
      <c r="B16" s="9"/>
      <c r="C16" s="9"/>
      <c r="D16" s="9"/>
      <c r="E16" s="9"/>
      <c r="F16" s="72"/>
      <c r="G16" s="10"/>
      <c r="H16" s="9"/>
      <c r="I16" s="9"/>
      <c r="J16" s="9"/>
      <c r="K16" s="9"/>
      <c r="L16" s="9"/>
      <c r="M16" s="9"/>
      <c r="N16" s="9"/>
      <c r="Q16">
        <f>SUM(Q12:Q15)</f>
        <v>84</v>
      </c>
    </row>
    <row r="17" spans="1:14" ht="12.75">
      <c r="A17" s="8">
        <v>6</v>
      </c>
      <c r="B17" s="9"/>
      <c r="C17" s="9"/>
      <c r="D17" s="9"/>
      <c r="E17" s="9"/>
      <c r="F17" s="72"/>
      <c r="G17" s="10"/>
      <c r="H17" s="9"/>
      <c r="I17" s="9"/>
      <c r="J17" s="9"/>
      <c r="K17" s="9"/>
      <c r="L17" s="9"/>
      <c r="M17" s="9"/>
      <c r="N17" s="9"/>
    </row>
    <row r="18" spans="1:14" ht="12.75">
      <c r="A18" s="8">
        <v>7</v>
      </c>
      <c r="B18" s="9"/>
      <c r="C18" s="9"/>
      <c r="D18" s="9"/>
      <c r="E18" s="9"/>
      <c r="F18" s="72"/>
      <c r="G18" s="10"/>
      <c r="H18" s="9"/>
      <c r="I18" s="9"/>
      <c r="J18" s="9"/>
      <c r="K18" s="9"/>
      <c r="L18" s="9"/>
      <c r="M18" s="9"/>
      <c r="N18" s="9"/>
    </row>
    <row r="19" spans="1:14" ht="12.75">
      <c r="A19" s="8">
        <v>8</v>
      </c>
      <c r="B19" s="9"/>
      <c r="C19" s="9"/>
      <c r="D19" s="9"/>
      <c r="E19" s="9"/>
      <c r="F19" s="72"/>
      <c r="G19" s="10"/>
      <c r="H19" s="9"/>
      <c r="I19" s="9"/>
      <c r="J19" s="9"/>
      <c r="K19" s="9"/>
      <c r="L19" s="9"/>
      <c r="M19" s="9"/>
      <c r="N19" s="9"/>
    </row>
    <row r="20" spans="1:14" ht="12.75">
      <c r="A20" s="8">
        <v>9</v>
      </c>
      <c r="B20" s="9"/>
      <c r="C20" s="9"/>
      <c r="D20" s="9"/>
      <c r="E20" s="9"/>
      <c r="F20" s="72"/>
      <c r="G20" s="10"/>
      <c r="H20" s="9"/>
      <c r="I20" s="9"/>
      <c r="J20" s="9"/>
      <c r="K20" s="9"/>
      <c r="L20" s="9"/>
      <c r="M20" s="9"/>
      <c r="N20" s="9"/>
    </row>
    <row r="21" spans="1:14" ht="12.75">
      <c r="A21" s="8">
        <v>10</v>
      </c>
      <c r="B21" s="9"/>
      <c r="C21" s="9"/>
      <c r="D21" s="9"/>
      <c r="E21" s="9"/>
      <c r="F21" s="72"/>
      <c r="G21" s="10"/>
      <c r="H21" s="9"/>
      <c r="I21" s="9"/>
      <c r="J21" s="9"/>
      <c r="K21" s="9"/>
      <c r="L21" s="9"/>
      <c r="M21" s="9"/>
      <c r="N21" s="9"/>
    </row>
    <row r="22" spans="1:14" ht="12.75">
      <c r="A22" s="8">
        <v>11</v>
      </c>
      <c r="B22" s="9"/>
      <c r="C22" s="9"/>
      <c r="D22" s="9"/>
      <c r="E22" s="9"/>
      <c r="F22" s="72"/>
      <c r="G22" s="10"/>
      <c r="H22" s="9"/>
      <c r="I22" s="9"/>
      <c r="J22" s="9"/>
      <c r="K22" s="9"/>
      <c r="L22" s="9"/>
      <c r="M22" s="9"/>
      <c r="N22" s="9"/>
    </row>
    <row r="23" spans="1:14" ht="12.75">
      <c r="A23" s="8">
        <v>12</v>
      </c>
      <c r="B23" s="9"/>
      <c r="C23" s="9"/>
      <c r="D23" s="9"/>
      <c r="E23" s="9"/>
      <c r="F23" s="72"/>
      <c r="G23" s="10"/>
      <c r="H23" s="9"/>
      <c r="I23" s="9"/>
      <c r="J23" s="9"/>
      <c r="K23" s="9"/>
      <c r="L23" s="9"/>
      <c r="M23" s="9"/>
      <c r="N23" s="9"/>
    </row>
    <row r="24" spans="1:14" ht="12.75">
      <c r="A24" s="8">
        <v>13</v>
      </c>
      <c r="B24" s="9"/>
      <c r="C24" s="9"/>
      <c r="D24" s="9"/>
      <c r="E24" s="9"/>
      <c r="F24" s="72"/>
      <c r="G24" s="10"/>
      <c r="H24" s="9"/>
      <c r="I24" s="9"/>
      <c r="J24" s="9"/>
      <c r="K24" s="9"/>
      <c r="L24" s="9"/>
      <c r="M24" s="9"/>
      <c r="N24" s="9"/>
    </row>
    <row r="25" spans="1:14" ht="12.75">
      <c r="A25" s="8">
        <v>14</v>
      </c>
      <c r="B25" s="9"/>
      <c r="C25" s="9"/>
      <c r="D25" s="9"/>
      <c r="E25" s="9"/>
      <c r="F25" s="72"/>
      <c r="G25" s="10"/>
      <c r="H25" s="9"/>
      <c r="I25" s="9"/>
      <c r="J25" s="9"/>
      <c r="K25" s="9"/>
      <c r="L25" s="9"/>
      <c r="M25" s="9"/>
      <c r="N25" s="9"/>
    </row>
    <row r="26" spans="1:14" ht="12.75">
      <c r="A26" s="11" t="s">
        <v>7</v>
      </c>
      <c r="B26" s="9"/>
      <c r="C26" s="9"/>
      <c r="D26" s="9"/>
      <c r="E26" s="9"/>
      <c r="F26" s="72"/>
      <c r="G26" s="10"/>
      <c r="H26" s="9"/>
      <c r="I26" s="9"/>
      <c r="J26" s="9"/>
      <c r="K26" s="9"/>
      <c r="L26" s="9"/>
      <c r="M26" s="9"/>
      <c r="N26" s="9"/>
    </row>
    <row r="27" spans="1:14" ht="12.75">
      <c r="A27" s="11" t="s">
        <v>7</v>
      </c>
      <c r="B27" s="9"/>
      <c r="C27" s="9"/>
      <c r="D27" s="9"/>
      <c r="E27" s="9"/>
      <c r="F27" s="72"/>
      <c r="G27" s="10"/>
      <c r="H27" s="9"/>
      <c r="I27" s="9"/>
      <c r="J27" s="9"/>
      <c r="K27" s="9"/>
      <c r="L27" s="9"/>
      <c r="M27" s="9"/>
      <c r="N27" s="9"/>
    </row>
    <row r="28" spans="1:14" ht="12.75">
      <c r="A28" s="3" t="s">
        <v>18</v>
      </c>
      <c r="B28" s="9"/>
      <c r="C28" s="9">
        <f>SUM(C12:C27)</f>
        <v>85</v>
      </c>
      <c r="D28" s="9">
        <f aca="true" t="shared" si="0" ref="D28:M28">SUM(D12:D27)</f>
        <v>0</v>
      </c>
      <c r="E28" s="9">
        <f t="shared" si="0"/>
        <v>0</v>
      </c>
      <c r="F28" s="9">
        <f t="shared" si="0"/>
        <v>0</v>
      </c>
      <c r="G28" s="9">
        <f t="shared" si="0"/>
        <v>85</v>
      </c>
      <c r="H28" s="9">
        <f t="shared" si="0"/>
        <v>85</v>
      </c>
      <c r="I28" s="9">
        <f t="shared" si="0"/>
        <v>0</v>
      </c>
      <c r="J28" s="9">
        <f t="shared" si="0"/>
        <v>0</v>
      </c>
      <c r="K28" s="9">
        <f t="shared" si="0"/>
        <v>0</v>
      </c>
      <c r="L28" s="9">
        <f t="shared" si="0"/>
        <v>85</v>
      </c>
      <c r="M28" s="9">
        <f t="shared" si="0"/>
        <v>0</v>
      </c>
      <c r="N28" s="9"/>
    </row>
    <row r="29" spans="1:14" ht="12.7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ht="12.75">
      <c r="A30" s="12" t="s">
        <v>8</v>
      </c>
    </row>
    <row r="31" ht="12.75">
      <c r="A31" t="s">
        <v>9</v>
      </c>
    </row>
    <row r="32" spans="1:14" ht="12.75">
      <c r="A32" t="s">
        <v>10</v>
      </c>
      <c r="K32" s="13" t="s">
        <v>11</v>
      </c>
      <c r="L32" s="13" t="s">
        <v>11</v>
      </c>
      <c r="M32" s="13"/>
      <c r="N32" s="13" t="s">
        <v>11</v>
      </c>
    </row>
    <row r="33" spans="1:12" ht="12.75">
      <c r="A33" s="17" t="s">
        <v>437</v>
      </c>
      <c r="J33" s="13"/>
      <c r="K33" s="13"/>
      <c r="L33" s="13"/>
    </row>
    <row r="34" spans="3:13" ht="12.75">
      <c r="C34" s="17" t="s">
        <v>438</v>
      </c>
      <c r="E34" s="14"/>
      <c r="F34" s="14"/>
      <c r="G34" s="14"/>
      <c r="H34" s="14"/>
      <c r="I34" s="14"/>
      <c r="J34" s="14"/>
      <c r="K34" s="14"/>
      <c r="L34" s="14"/>
      <c r="M34" s="14"/>
    </row>
    <row r="35" spans="5:14" ht="12.75"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5:14" ht="12.75"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15.75" customHeight="1">
      <c r="A37" s="16" t="s">
        <v>971</v>
      </c>
      <c r="B37" s="15"/>
      <c r="C37" s="15"/>
      <c r="D37" s="15"/>
      <c r="E37" s="15"/>
      <c r="F37" s="15"/>
      <c r="G37" s="15"/>
      <c r="H37" s="15"/>
      <c r="K37" s="16"/>
      <c r="L37" s="738" t="s">
        <v>12</v>
      </c>
      <c r="M37" s="738"/>
      <c r="N37" s="738"/>
    </row>
    <row r="38" spans="1:14" ht="15.75" customHeight="1">
      <c r="A38" s="738" t="s">
        <v>13</v>
      </c>
      <c r="B38" s="738"/>
      <c r="C38" s="738"/>
      <c r="D38" s="738"/>
      <c r="E38" s="738"/>
      <c r="F38" s="738"/>
      <c r="G38" s="738"/>
      <c r="H38" s="738"/>
      <c r="I38" s="738"/>
      <c r="J38" s="738"/>
      <c r="K38" s="738"/>
      <c r="L38" s="738"/>
      <c r="M38" s="738"/>
      <c r="N38" s="738"/>
    </row>
    <row r="39" spans="1:14" ht="15.75">
      <c r="A39" s="738" t="s">
        <v>14</v>
      </c>
      <c r="B39" s="738"/>
      <c r="C39" s="738"/>
      <c r="D39" s="738"/>
      <c r="E39" s="738"/>
      <c r="F39" s="738"/>
      <c r="G39" s="738"/>
      <c r="H39" s="738"/>
      <c r="I39" s="738"/>
      <c r="J39" s="738"/>
      <c r="K39" s="738"/>
      <c r="L39" s="738"/>
      <c r="M39" s="738"/>
      <c r="N39" s="738"/>
    </row>
    <row r="40" spans="11:14" ht="12.75">
      <c r="K40" s="655" t="s">
        <v>84</v>
      </c>
      <c r="L40" s="655"/>
      <c r="M40" s="655"/>
      <c r="N40" s="655"/>
    </row>
    <row r="41" spans="1:14" ht="12.75">
      <c r="A41" s="737"/>
      <c r="B41" s="737"/>
      <c r="C41" s="737"/>
      <c r="D41" s="737"/>
      <c r="E41" s="737"/>
      <c r="F41" s="737"/>
      <c r="G41" s="737"/>
      <c r="H41" s="737"/>
      <c r="I41" s="737"/>
      <c r="J41" s="737"/>
      <c r="K41" s="737"/>
      <c r="L41" s="737"/>
      <c r="M41" s="737"/>
      <c r="N41" s="737"/>
    </row>
  </sheetData>
  <sheetProtection/>
  <mergeCells count="17">
    <mergeCell ref="M9:M10"/>
    <mergeCell ref="A7:B7"/>
    <mergeCell ref="D1:J1"/>
    <mergeCell ref="A2:N2"/>
    <mergeCell ref="A3:N3"/>
    <mergeCell ref="A5:N5"/>
    <mergeCell ref="L7:N7"/>
    <mergeCell ref="A41:N41"/>
    <mergeCell ref="N9:N10"/>
    <mergeCell ref="L37:N37"/>
    <mergeCell ref="A38:N38"/>
    <mergeCell ref="A39:N39"/>
    <mergeCell ref="K40:N40"/>
    <mergeCell ref="A9:A10"/>
    <mergeCell ref="B9:B10"/>
    <mergeCell ref="C9:G9"/>
    <mergeCell ref="H9:L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9"/>
  <sheetViews>
    <sheetView view="pageBreakPreview" zoomScale="80" zoomScaleSheetLayoutView="80" zoomScalePageLayoutView="0" workbookViewId="0" topLeftCell="A10">
      <selection activeCell="B12" sqref="B12:L15"/>
    </sheetView>
  </sheetViews>
  <sheetFormatPr defaultColWidth="9.140625" defaultRowHeight="12.75"/>
  <cols>
    <col min="1" max="1" width="7.140625" style="17" customWidth="1"/>
    <col min="2" max="2" width="9.00390625" style="17" customWidth="1"/>
    <col min="3" max="3" width="10.28125" style="17" customWidth="1"/>
    <col min="4" max="4" width="9.28125" style="17" customWidth="1"/>
    <col min="5" max="6" width="9.140625" style="17" customWidth="1"/>
    <col min="7" max="7" width="11.7109375" style="17" customWidth="1"/>
    <col min="8" max="8" width="11.00390625" style="17" customWidth="1"/>
    <col min="9" max="9" width="9.7109375" style="17" customWidth="1"/>
    <col min="10" max="10" width="9.57421875" style="17" customWidth="1"/>
    <col min="11" max="11" width="11.7109375" style="17" customWidth="1"/>
    <col min="12" max="12" width="10.7109375" style="17" customWidth="1"/>
    <col min="13" max="13" width="10.57421875" style="17" customWidth="1"/>
    <col min="14" max="14" width="8.7109375" style="17" customWidth="1"/>
    <col min="15" max="15" width="8.8515625" style="17" customWidth="1"/>
    <col min="16" max="16" width="9.140625" style="17" customWidth="1"/>
    <col min="17" max="17" width="11.00390625" style="17" customWidth="1"/>
    <col min="18" max="16384" width="9.140625" style="17" customWidth="1"/>
  </cols>
  <sheetData>
    <row r="1" spans="15:17" ht="12.75" customHeight="1">
      <c r="O1" s="611" t="s">
        <v>60</v>
      </c>
      <c r="P1" s="611"/>
      <c r="Q1" s="611"/>
    </row>
    <row r="2" spans="1:16" ht="15">
      <c r="A2" s="743" t="s">
        <v>0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47"/>
      <c r="N2" s="47"/>
      <c r="O2" s="47"/>
      <c r="P2" s="47"/>
    </row>
    <row r="3" spans="1:16" ht="20.25">
      <c r="A3" s="653" t="s">
        <v>648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46"/>
      <c r="N3" s="46"/>
      <c r="O3" s="46"/>
      <c r="P3" s="46"/>
    </row>
    <row r="4" ht="11.25" customHeight="1"/>
    <row r="5" spans="1:15" ht="15.75" customHeight="1">
      <c r="A5" s="747" t="s">
        <v>656</v>
      </c>
      <c r="B5" s="747"/>
      <c r="C5" s="747"/>
      <c r="D5" s="747"/>
      <c r="E5" s="747"/>
      <c r="F5" s="747"/>
      <c r="G5" s="747"/>
      <c r="H5" s="747"/>
      <c r="I5" s="747"/>
      <c r="J5" s="747"/>
      <c r="K5" s="747"/>
      <c r="L5" s="747"/>
      <c r="M5" s="747"/>
      <c r="N5" s="747"/>
      <c r="O5" s="747"/>
    </row>
    <row r="7" spans="1:17" ht="17.25" customHeight="1">
      <c r="A7" s="655" t="s">
        <v>167</v>
      </c>
      <c r="B7" s="655"/>
      <c r="C7" s="17" t="s">
        <v>826</v>
      </c>
      <c r="N7" s="731" t="s">
        <v>953</v>
      </c>
      <c r="O7" s="731"/>
      <c r="P7" s="731"/>
      <c r="Q7" s="731"/>
    </row>
    <row r="8" spans="1:17" ht="17.25" customHeight="1">
      <c r="A8" s="34"/>
      <c r="B8" s="34"/>
      <c r="N8" s="406"/>
      <c r="O8" s="406"/>
      <c r="P8" s="406"/>
      <c r="Q8" s="406"/>
    </row>
    <row r="9" spans="1:17" ht="24" customHeight="1">
      <c r="A9" s="657" t="s">
        <v>2</v>
      </c>
      <c r="B9" s="657" t="s">
        <v>3</v>
      </c>
      <c r="C9" s="749" t="s">
        <v>657</v>
      </c>
      <c r="D9" s="749"/>
      <c r="E9" s="749"/>
      <c r="F9" s="749"/>
      <c r="G9" s="749"/>
      <c r="H9" s="750" t="s">
        <v>697</v>
      </c>
      <c r="I9" s="749"/>
      <c r="J9" s="749"/>
      <c r="K9" s="749"/>
      <c r="L9" s="749"/>
      <c r="M9" s="664" t="s">
        <v>114</v>
      </c>
      <c r="N9" s="751"/>
      <c r="O9" s="751"/>
      <c r="P9" s="751"/>
      <c r="Q9" s="665"/>
    </row>
    <row r="10" spans="1:18" s="16" customFormat="1" ht="60" customHeight="1">
      <c r="A10" s="657"/>
      <c r="B10" s="657"/>
      <c r="C10" s="5" t="s">
        <v>219</v>
      </c>
      <c r="D10" s="5" t="s">
        <v>220</v>
      </c>
      <c r="E10" s="5" t="s">
        <v>370</v>
      </c>
      <c r="F10" s="5" t="s">
        <v>227</v>
      </c>
      <c r="G10" s="5" t="s">
        <v>122</v>
      </c>
      <c r="H10" s="111" t="s">
        <v>219</v>
      </c>
      <c r="I10" s="5" t="s">
        <v>220</v>
      </c>
      <c r="J10" s="5" t="s">
        <v>370</v>
      </c>
      <c r="K10" s="7" t="s">
        <v>227</v>
      </c>
      <c r="L10" s="5" t="s">
        <v>373</v>
      </c>
      <c r="M10" s="5" t="s">
        <v>219</v>
      </c>
      <c r="N10" s="5" t="s">
        <v>220</v>
      </c>
      <c r="O10" s="5" t="s">
        <v>370</v>
      </c>
      <c r="P10" s="7" t="s">
        <v>227</v>
      </c>
      <c r="Q10" s="5" t="s">
        <v>124</v>
      </c>
      <c r="R10" s="33"/>
    </row>
    <row r="11" spans="1:18" s="67" customFormat="1" ht="12.75">
      <c r="A11" s="66">
        <v>1</v>
      </c>
      <c r="B11" s="66">
        <v>2</v>
      </c>
      <c r="C11" s="66">
        <v>3</v>
      </c>
      <c r="D11" s="66">
        <v>4</v>
      </c>
      <c r="E11" s="66">
        <v>5</v>
      </c>
      <c r="F11" s="66">
        <v>6</v>
      </c>
      <c r="G11" s="66">
        <v>7</v>
      </c>
      <c r="H11" s="66">
        <v>8</v>
      </c>
      <c r="I11" s="66">
        <v>9</v>
      </c>
      <c r="J11" s="66">
        <v>10</v>
      </c>
      <c r="K11" s="66">
        <v>11</v>
      </c>
      <c r="L11" s="66">
        <v>12</v>
      </c>
      <c r="M11" s="66">
        <v>13</v>
      </c>
      <c r="N11" s="66">
        <v>14</v>
      </c>
      <c r="O11" s="66">
        <v>15</v>
      </c>
      <c r="P11" s="66">
        <v>16</v>
      </c>
      <c r="Q11" s="66">
        <v>17</v>
      </c>
      <c r="R11" s="67">
        <v>203</v>
      </c>
    </row>
    <row r="12" spans="1:18" ht="12.75">
      <c r="A12" s="20">
        <v>1</v>
      </c>
      <c r="B12" s="21" t="s">
        <v>826</v>
      </c>
      <c r="C12" s="21">
        <v>15602</v>
      </c>
      <c r="D12" s="21">
        <v>4755</v>
      </c>
      <c r="E12" s="21"/>
      <c r="F12" s="21"/>
      <c r="G12" s="21">
        <f>C12+D12+E12+F12</f>
        <v>20357</v>
      </c>
      <c r="H12" s="21">
        <v>14961</v>
      </c>
      <c r="I12" s="21">
        <v>1850</v>
      </c>
      <c r="J12" s="21"/>
      <c r="K12" s="21"/>
      <c r="L12" s="21">
        <f>H12+I12+J12+K12</f>
        <v>16811</v>
      </c>
      <c r="M12" s="21">
        <f>H12*R$11</f>
        <v>3037083</v>
      </c>
      <c r="N12" s="21">
        <f>I12*R$11</f>
        <v>375550</v>
      </c>
      <c r="O12" s="21"/>
      <c r="P12" s="21"/>
      <c r="Q12" s="30">
        <f>M12+N12+O12+P12</f>
        <v>3412633</v>
      </c>
      <c r="R12" s="17">
        <f>Q12/R$11</f>
        <v>16811</v>
      </c>
    </row>
    <row r="13" spans="1:18" ht="12.75">
      <c r="A13" s="20">
        <v>2</v>
      </c>
      <c r="B13" s="21" t="s">
        <v>827</v>
      </c>
      <c r="C13" s="21">
        <v>5287</v>
      </c>
      <c r="D13" s="21">
        <v>2405</v>
      </c>
      <c r="E13" s="21"/>
      <c r="F13" s="21"/>
      <c r="G13" s="21">
        <f>C13+D13+E13+F13</f>
        <v>7692</v>
      </c>
      <c r="H13" s="21">
        <v>5221</v>
      </c>
      <c r="I13" s="21">
        <v>700</v>
      </c>
      <c r="J13" s="21"/>
      <c r="K13" s="21"/>
      <c r="L13" s="21">
        <f>H13+I13+J13+K13</f>
        <v>5921</v>
      </c>
      <c r="M13" s="21">
        <f>H13*R$11</f>
        <v>1059863</v>
      </c>
      <c r="N13" s="21">
        <f>I13*R$11</f>
        <v>142100</v>
      </c>
      <c r="O13" s="21"/>
      <c r="P13" s="21"/>
      <c r="Q13" s="21">
        <f>M13+N13+O13+P13</f>
        <v>1201963</v>
      </c>
      <c r="R13" s="17">
        <f>Q13/R$11</f>
        <v>5921</v>
      </c>
    </row>
    <row r="14" spans="1:18" ht="12.75">
      <c r="A14" s="20">
        <v>3</v>
      </c>
      <c r="B14" s="21" t="s">
        <v>828</v>
      </c>
      <c r="C14" s="21">
        <v>1332</v>
      </c>
      <c r="D14" s="21">
        <v>0</v>
      </c>
      <c r="E14" s="21"/>
      <c r="F14" s="21"/>
      <c r="G14" s="21">
        <f>C14+D14+E14+F14</f>
        <v>1332</v>
      </c>
      <c r="H14" s="21">
        <v>1332</v>
      </c>
      <c r="I14" s="21">
        <v>0</v>
      </c>
      <c r="J14" s="21"/>
      <c r="K14" s="21"/>
      <c r="L14" s="21">
        <f>H14+I14+J14+K14</f>
        <v>1332</v>
      </c>
      <c r="M14" s="21">
        <f>H14*R$11</f>
        <v>270396</v>
      </c>
      <c r="N14" s="21">
        <f>I14*R$11</f>
        <v>0</v>
      </c>
      <c r="O14" s="21"/>
      <c r="P14" s="21"/>
      <c r="Q14" s="21">
        <f>M14+N14+O14+P14</f>
        <v>270396</v>
      </c>
      <c r="R14" s="17">
        <f>Q14/R$11</f>
        <v>1332</v>
      </c>
    </row>
    <row r="15" spans="1:18" ht="12.75">
      <c r="A15" s="20">
        <v>4</v>
      </c>
      <c r="B15" s="21" t="s">
        <v>829</v>
      </c>
      <c r="C15" s="21">
        <v>1933</v>
      </c>
      <c r="D15" s="21">
        <v>343</v>
      </c>
      <c r="E15" s="21"/>
      <c r="F15" s="21"/>
      <c r="G15" s="21">
        <f>C15+D15+E15+F15</f>
        <v>2276</v>
      </c>
      <c r="H15" s="21">
        <v>1933</v>
      </c>
      <c r="I15" s="21">
        <v>234</v>
      </c>
      <c r="J15" s="21"/>
      <c r="K15" s="21"/>
      <c r="L15" s="21">
        <f>H15+I15+J15+K15</f>
        <v>2167</v>
      </c>
      <c r="M15" s="21">
        <f>H15*R$11</f>
        <v>392399</v>
      </c>
      <c r="N15" s="21">
        <f>I15*R$11</f>
        <v>47502</v>
      </c>
      <c r="O15" s="21"/>
      <c r="P15" s="21"/>
      <c r="Q15" s="21">
        <f>M15+N15+O15+P15</f>
        <v>439901</v>
      </c>
      <c r="R15" s="17">
        <f>Q15/R$11</f>
        <v>2167</v>
      </c>
    </row>
    <row r="16" spans="1:18" ht="12.75">
      <c r="A16" s="20">
        <v>5</v>
      </c>
      <c r="B16" s="21"/>
      <c r="C16" s="21"/>
      <c r="D16" s="21"/>
      <c r="E16" s="21"/>
      <c r="F16" s="21"/>
      <c r="G16" s="21"/>
      <c r="H16" s="31"/>
      <c r="I16" s="21"/>
      <c r="J16" s="21"/>
      <c r="K16" s="21"/>
      <c r="L16" s="21"/>
      <c r="M16" s="21"/>
      <c r="N16" s="21"/>
      <c r="O16" s="21"/>
      <c r="P16" s="21"/>
      <c r="Q16" s="21"/>
      <c r="R16" s="386">
        <f>SUM(R12:R15)</f>
        <v>26231</v>
      </c>
    </row>
    <row r="17" spans="1:17" ht="12.75">
      <c r="A17" s="20">
        <v>6</v>
      </c>
      <c r="B17" s="21"/>
      <c r="C17" s="21"/>
      <c r="D17" s="21"/>
      <c r="E17" s="21"/>
      <c r="F17" s="21"/>
      <c r="G17" s="21"/>
      <c r="H17" s="31"/>
      <c r="I17" s="21"/>
      <c r="J17" s="21"/>
      <c r="K17" s="21"/>
      <c r="L17" s="21"/>
      <c r="M17" s="21"/>
      <c r="N17" s="21"/>
      <c r="O17" s="21"/>
      <c r="P17" s="21"/>
      <c r="Q17" s="21"/>
    </row>
    <row r="18" spans="1:17" ht="12.75">
      <c r="A18" s="20">
        <v>7</v>
      </c>
      <c r="B18" s="21"/>
      <c r="C18" s="21"/>
      <c r="D18" s="21"/>
      <c r="E18" s="21"/>
      <c r="F18" s="21"/>
      <c r="G18" s="21"/>
      <c r="H18" s="3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.75">
      <c r="A19" s="20">
        <v>8</v>
      </c>
      <c r="B19" s="21"/>
      <c r="C19" s="21"/>
      <c r="D19" s="21"/>
      <c r="E19" s="21"/>
      <c r="F19" s="21"/>
      <c r="G19" s="21"/>
      <c r="H19" s="31"/>
      <c r="I19" s="21"/>
      <c r="J19" s="21"/>
      <c r="K19" s="21"/>
      <c r="L19" s="21"/>
      <c r="M19" s="21"/>
      <c r="N19" s="21"/>
      <c r="O19" s="21"/>
      <c r="P19" s="21"/>
      <c r="Q19" s="21"/>
    </row>
    <row r="20" spans="1:17" ht="12.75">
      <c r="A20" s="20">
        <v>9</v>
      </c>
      <c r="B20" s="21"/>
      <c r="C20" s="21"/>
      <c r="D20" s="21"/>
      <c r="E20" s="21"/>
      <c r="F20" s="21"/>
      <c r="G20" s="21"/>
      <c r="H20" s="31"/>
      <c r="I20" s="21"/>
      <c r="J20" s="21"/>
      <c r="K20" s="21"/>
      <c r="L20" s="21"/>
      <c r="M20" s="21"/>
      <c r="N20" s="21"/>
      <c r="O20" s="21"/>
      <c r="P20" s="21"/>
      <c r="Q20" s="21"/>
    </row>
    <row r="21" spans="1:17" ht="12.75">
      <c r="A21" s="20">
        <v>10</v>
      </c>
      <c r="B21" s="21"/>
      <c r="C21" s="21"/>
      <c r="D21" s="21"/>
      <c r="E21" s="21"/>
      <c r="F21" s="21"/>
      <c r="G21" s="21"/>
      <c r="H21" s="31"/>
      <c r="I21" s="21"/>
      <c r="J21" s="21"/>
      <c r="K21" s="21"/>
      <c r="L21" s="21"/>
      <c r="M21" s="21"/>
      <c r="N21" s="21"/>
      <c r="O21" s="21"/>
      <c r="P21" s="21"/>
      <c r="Q21" s="21"/>
    </row>
    <row r="22" spans="1:17" ht="12.75">
      <c r="A22" s="20">
        <v>11</v>
      </c>
      <c r="B22" s="21"/>
      <c r="C22" s="21"/>
      <c r="D22" s="21"/>
      <c r="E22" s="21"/>
      <c r="F22" s="21"/>
      <c r="G22" s="21"/>
      <c r="H22" s="31"/>
      <c r="I22" s="21"/>
      <c r="J22" s="21"/>
      <c r="K22" s="21"/>
      <c r="L22" s="21"/>
      <c r="M22" s="21"/>
      <c r="N22" s="21"/>
      <c r="O22" s="21"/>
      <c r="P22" s="21"/>
      <c r="Q22" s="21"/>
    </row>
    <row r="23" spans="1:17" ht="12.75">
      <c r="A23" s="20">
        <v>12</v>
      </c>
      <c r="B23" s="21"/>
      <c r="C23" s="21"/>
      <c r="D23" s="21"/>
      <c r="E23" s="21"/>
      <c r="F23" s="21"/>
      <c r="G23" s="21"/>
      <c r="H23" s="31"/>
      <c r="I23" s="21"/>
      <c r="J23" s="21"/>
      <c r="K23" s="21"/>
      <c r="L23" s="21"/>
      <c r="M23" s="21"/>
      <c r="N23" s="21"/>
      <c r="O23" s="21"/>
      <c r="P23" s="21"/>
      <c r="Q23" s="21"/>
    </row>
    <row r="24" spans="1:17" ht="12.75">
      <c r="A24" s="20">
        <v>13</v>
      </c>
      <c r="B24" s="21"/>
      <c r="C24" s="21"/>
      <c r="D24" s="21"/>
      <c r="E24" s="21"/>
      <c r="F24" s="21"/>
      <c r="G24" s="21"/>
      <c r="H24" s="31"/>
      <c r="I24" s="21"/>
      <c r="J24" s="21"/>
      <c r="K24" s="21"/>
      <c r="L24" s="21"/>
      <c r="M24" s="21"/>
      <c r="N24" s="21"/>
      <c r="O24" s="21"/>
      <c r="P24" s="21"/>
      <c r="Q24" s="21"/>
    </row>
    <row r="25" spans="1:17" ht="12.75">
      <c r="A25" s="20">
        <v>14</v>
      </c>
      <c r="B25" s="21"/>
      <c r="C25" s="21"/>
      <c r="D25" s="21"/>
      <c r="E25" s="21"/>
      <c r="F25" s="21"/>
      <c r="G25" s="21"/>
      <c r="H25" s="31"/>
      <c r="I25" s="21"/>
      <c r="J25" s="21"/>
      <c r="K25" s="21"/>
      <c r="L25" s="21"/>
      <c r="M25" s="21"/>
      <c r="N25" s="21"/>
      <c r="O25" s="21"/>
      <c r="P25" s="21"/>
      <c r="Q25" s="21"/>
    </row>
    <row r="26" spans="1:17" ht="12.75">
      <c r="A26" s="22" t="s">
        <v>7</v>
      </c>
      <c r="B26" s="21"/>
      <c r="C26" s="21"/>
      <c r="D26" s="21"/>
      <c r="E26" s="21"/>
      <c r="F26" s="21"/>
      <c r="G26" s="21"/>
      <c r="H26" s="31"/>
      <c r="I26" s="21"/>
      <c r="J26" s="21"/>
      <c r="K26" s="21"/>
      <c r="L26" s="21"/>
      <c r="M26" s="21"/>
      <c r="N26" s="21"/>
      <c r="O26" s="21"/>
      <c r="P26" s="21"/>
      <c r="Q26" s="21"/>
    </row>
    <row r="27" spans="1:17" ht="12.75">
      <c r="A27" s="22" t="s">
        <v>7</v>
      </c>
      <c r="B27" s="21"/>
      <c r="C27" s="21"/>
      <c r="D27" s="21"/>
      <c r="E27" s="21"/>
      <c r="F27" s="21"/>
      <c r="G27" s="21"/>
      <c r="H27" s="31"/>
      <c r="I27" s="21"/>
      <c r="J27" s="21"/>
      <c r="K27" s="21"/>
      <c r="L27" s="21"/>
      <c r="M27" s="21"/>
      <c r="N27" s="21"/>
      <c r="O27" s="21"/>
      <c r="P27" s="21"/>
      <c r="Q27" s="21"/>
    </row>
    <row r="28" spans="1:17" ht="12.75">
      <c r="A28" s="22" t="s">
        <v>7</v>
      </c>
      <c r="B28" s="21"/>
      <c r="C28" s="21">
        <f>SUM(C12:C27)</f>
        <v>24154</v>
      </c>
      <c r="D28" s="21">
        <f aca="true" t="shared" si="0" ref="D28:Q28">SUM(D12:D27)</f>
        <v>7503</v>
      </c>
      <c r="E28" s="21">
        <f t="shared" si="0"/>
        <v>0</v>
      </c>
      <c r="F28" s="21">
        <f t="shared" si="0"/>
        <v>0</v>
      </c>
      <c r="G28" s="21">
        <f t="shared" si="0"/>
        <v>31657</v>
      </c>
      <c r="H28" s="21">
        <f t="shared" si="0"/>
        <v>23447</v>
      </c>
      <c r="I28" s="21">
        <f t="shared" si="0"/>
        <v>2784</v>
      </c>
      <c r="J28" s="21">
        <f t="shared" si="0"/>
        <v>0</v>
      </c>
      <c r="K28" s="21">
        <f t="shared" si="0"/>
        <v>0</v>
      </c>
      <c r="L28" s="21">
        <f t="shared" si="0"/>
        <v>26231</v>
      </c>
      <c r="M28" s="21">
        <f t="shared" si="0"/>
        <v>4759741</v>
      </c>
      <c r="N28" s="21">
        <f t="shared" si="0"/>
        <v>565152</v>
      </c>
      <c r="O28" s="21">
        <f t="shared" si="0"/>
        <v>0</v>
      </c>
      <c r="P28" s="21">
        <f t="shared" si="0"/>
        <v>0</v>
      </c>
      <c r="Q28" s="21">
        <f t="shared" si="0"/>
        <v>5324893</v>
      </c>
    </row>
    <row r="29" spans="1:17" ht="12.75">
      <c r="A29" s="75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4" ht="12.75">
      <c r="A30" s="12" t="s">
        <v>8</v>
      </c>
      <c r="B30"/>
      <c r="C30"/>
      <c r="D30"/>
    </row>
    <row r="31" spans="1:4" ht="12.75">
      <c r="A31" t="s">
        <v>9</v>
      </c>
      <c r="B31"/>
      <c r="C31"/>
      <c r="D31"/>
    </row>
    <row r="32" spans="1:12" ht="12.75">
      <c r="A32" t="s">
        <v>10</v>
      </c>
      <c r="B32"/>
      <c r="C32"/>
      <c r="D32"/>
      <c r="I32" s="13"/>
      <c r="J32" s="13"/>
      <c r="K32" s="13"/>
      <c r="L32" s="13"/>
    </row>
    <row r="33" spans="1:12" ht="12.75">
      <c r="A33" s="17" t="s">
        <v>437</v>
      </c>
      <c r="J33" s="13"/>
      <c r="K33" s="13"/>
      <c r="L33" s="13"/>
    </row>
    <row r="34" spans="3:13" ht="12.75">
      <c r="C34" s="17" t="s">
        <v>438</v>
      </c>
      <c r="E34" s="14"/>
      <c r="F34" s="14"/>
      <c r="G34" s="14"/>
      <c r="H34" s="14"/>
      <c r="I34" s="14"/>
      <c r="J34" s="14"/>
      <c r="K34" s="14"/>
      <c r="L34" s="14"/>
      <c r="M34" s="14"/>
    </row>
    <row r="35" spans="1:17" ht="12.75">
      <c r="A35" s="16" t="s">
        <v>971</v>
      </c>
      <c r="B35" s="16"/>
      <c r="C35" s="16"/>
      <c r="D35" s="16"/>
      <c r="E35" s="16"/>
      <c r="F35" s="16"/>
      <c r="G35" s="16"/>
      <c r="I35" s="16"/>
      <c r="O35" s="667" t="s">
        <v>12</v>
      </c>
      <c r="P35" s="667"/>
      <c r="Q35" s="668"/>
    </row>
    <row r="36" spans="1:17" ht="12.75" customHeight="1">
      <c r="A36" s="667" t="s">
        <v>13</v>
      </c>
      <c r="B36" s="667"/>
      <c r="C36" s="667"/>
      <c r="D36" s="667"/>
      <c r="E36" s="667"/>
      <c r="F36" s="667"/>
      <c r="G36" s="667"/>
      <c r="H36" s="667"/>
      <c r="I36" s="667"/>
      <c r="J36" s="667"/>
      <c r="K36" s="667"/>
      <c r="L36" s="667"/>
      <c r="M36" s="667"/>
      <c r="N36" s="667"/>
      <c r="O36" s="667"/>
      <c r="P36" s="667"/>
      <c r="Q36" s="667"/>
    </row>
    <row r="37" spans="2:18" ht="12.75" customHeight="1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666" t="s">
        <v>19</v>
      </c>
      <c r="O37" s="666"/>
      <c r="P37" s="666"/>
      <c r="Q37" s="666"/>
      <c r="R37" s="89"/>
    </row>
    <row r="38" spans="1:17" ht="12.75">
      <c r="A38" s="16"/>
      <c r="B38" s="16"/>
      <c r="C38" s="16"/>
      <c r="D38" s="16"/>
      <c r="E38" s="16"/>
      <c r="F38" s="16"/>
      <c r="N38" s="655" t="s">
        <v>84</v>
      </c>
      <c r="O38" s="655"/>
      <c r="P38" s="655"/>
      <c r="Q38" s="655"/>
    </row>
    <row r="39" spans="1:12" ht="12.75">
      <c r="A39" s="748"/>
      <c r="B39" s="748"/>
      <c r="C39" s="748"/>
      <c r="D39" s="748"/>
      <c r="E39" s="748"/>
      <c r="F39" s="748"/>
      <c r="G39" s="748"/>
      <c r="H39" s="748"/>
      <c r="I39" s="748"/>
      <c r="J39" s="748"/>
      <c r="K39" s="748"/>
      <c r="L39" s="748"/>
    </row>
  </sheetData>
  <sheetProtection/>
  <mergeCells count="16">
    <mergeCell ref="A5:O5"/>
    <mergeCell ref="A39:L39"/>
    <mergeCell ref="O1:Q1"/>
    <mergeCell ref="A2:L2"/>
    <mergeCell ref="A3:L3"/>
    <mergeCell ref="A9:A10"/>
    <mergeCell ref="B9:B10"/>
    <mergeCell ref="C9:G9"/>
    <mergeCell ref="H9:L9"/>
    <mergeCell ref="M9:Q9"/>
    <mergeCell ref="N38:Q38"/>
    <mergeCell ref="A7:B7"/>
    <mergeCell ref="O35:Q35"/>
    <mergeCell ref="A36:Q36"/>
    <mergeCell ref="N7:Q7"/>
    <mergeCell ref="N37:Q37"/>
  </mergeCells>
  <printOptions horizontalCentered="1"/>
  <pageMargins left="0.708661417322835" right="0.708661417322835" top="0.236220472440945" bottom="0" header="0.31496062992126" footer="0.31496062992126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9"/>
  <sheetViews>
    <sheetView view="pageBreakPreview" zoomScale="80" zoomScaleSheetLayoutView="80" zoomScalePageLayoutView="0" workbookViewId="0" topLeftCell="A4">
      <selection activeCell="B8" sqref="B8:L14"/>
    </sheetView>
  </sheetViews>
  <sheetFormatPr defaultColWidth="9.140625" defaultRowHeight="12.75"/>
  <cols>
    <col min="1" max="1" width="7.140625" style="17" customWidth="1"/>
    <col min="2" max="2" width="9.140625" style="17" customWidth="1"/>
    <col min="3" max="3" width="9.57421875" style="17" customWidth="1"/>
    <col min="4" max="4" width="9.28125" style="17" customWidth="1"/>
    <col min="5" max="6" width="9.140625" style="17" customWidth="1"/>
    <col min="7" max="7" width="10.8515625" style="17" customWidth="1"/>
    <col min="8" max="8" width="10.28125" style="17" customWidth="1"/>
    <col min="9" max="9" width="10.8515625" style="17" customWidth="1"/>
    <col min="10" max="10" width="10.28125" style="17" customWidth="1"/>
    <col min="11" max="11" width="11.28125" style="17" customWidth="1"/>
    <col min="12" max="12" width="11.7109375" style="17" customWidth="1"/>
    <col min="13" max="13" width="9.7109375" style="17" customWidth="1"/>
    <col min="14" max="14" width="8.7109375" style="17" customWidth="1"/>
    <col min="15" max="15" width="8.8515625" style="17" customWidth="1"/>
    <col min="16" max="16" width="9.140625" style="17" customWidth="1"/>
    <col min="17" max="17" width="11.00390625" style="17" customWidth="1"/>
    <col min="18" max="18" width="9.140625" style="17" customWidth="1"/>
    <col min="19" max="16384" width="9.140625" style="17" customWidth="1"/>
  </cols>
  <sheetData>
    <row r="1" spans="15:17" ht="12.75" customHeight="1">
      <c r="O1" s="611" t="s">
        <v>61</v>
      </c>
      <c r="P1" s="611"/>
      <c r="Q1" s="611"/>
    </row>
    <row r="2" spans="1:16" ht="15.75">
      <c r="A2" s="652" t="s">
        <v>0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47"/>
      <c r="N2" s="47"/>
      <c r="O2" s="47"/>
      <c r="P2" s="47"/>
    </row>
    <row r="3" spans="1:16" ht="20.25">
      <c r="A3" s="653" t="s">
        <v>648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46"/>
      <c r="N3" s="46"/>
      <c r="O3" s="46"/>
      <c r="P3" s="46"/>
    </row>
    <row r="4" ht="11.25" customHeight="1"/>
    <row r="5" spans="1:12" ht="15.75">
      <c r="A5" s="747" t="s">
        <v>658</v>
      </c>
      <c r="B5" s="747"/>
      <c r="C5" s="747"/>
      <c r="D5" s="747"/>
      <c r="E5" s="747"/>
      <c r="F5" s="747"/>
      <c r="G5" s="747"/>
      <c r="H5" s="747"/>
      <c r="I5" s="747"/>
      <c r="J5" s="747"/>
      <c r="K5" s="747"/>
      <c r="L5" s="747"/>
    </row>
    <row r="7" spans="1:18" ht="12" customHeight="1">
      <c r="A7" s="655" t="s">
        <v>167</v>
      </c>
      <c r="B7" s="655"/>
      <c r="C7" s="17" t="s">
        <v>826</v>
      </c>
      <c r="N7" s="753" t="s">
        <v>953</v>
      </c>
      <c r="O7" s="753"/>
      <c r="P7" s="753"/>
      <c r="Q7" s="753"/>
      <c r="R7" s="122"/>
    </row>
    <row r="8" spans="1:18" s="16" customFormat="1" ht="29.25" customHeight="1">
      <c r="A8" s="657" t="s">
        <v>2</v>
      </c>
      <c r="B8" s="657" t="s">
        <v>3</v>
      </c>
      <c r="C8" s="749" t="s">
        <v>659</v>
      </c>
      <c r="D8" s="749"/>
      <c r="E8" s="749"/>
      <c r="F8" s="752"/>
      <c r="G8" s="752"/>
      <c r="H8" s="750" t="s">
        <v>697</v>
      </c>
      <c r="I8" s="749"/>
      <c r="J8" s="749"/>
      <c r="K8" s="749"/>
      <c r="L8" s="749"/>
      <c r="M8" s="657" t="s">
        <v>114</v>
      </c>
      <c r="N8" s="657"/>
      <c r="O8" s="657"/>
      <c r="P8" s="657"/>
      <c r="Q8" s="657"/>
      <c r="R8" s="33"/>
    </row>
    <row r="9" spans="1:19" s="16" customFormat="1" ht="38.25">
      <c r="A9" s="657"/>
      <c r="B9" s="657"/>
      <c r="C9" s="5" t="s">
        <v>219</v>
      </c>
      <c r="D9" s="5" t="s">
        <v>220</v>
      </c>
      <c r="E9" s="5" t="s">
        <v>370</v>
      </c>
      <c r="F9" s="7" t="s">
        <v>227</v>
      </c>
      <c r="G9" s="7" t="s">
        <v>122</v>
      </c>
      <c r="H9" s="5" t="s">
        <v>219</v>
      </c>
      <c r="I9" s="5" t="s">
        <v>220</v>
      </c>
      <c r="J9" s="5" t="s">
        <v>370</v>
      </c>
      <c r="K9" s="5" t="s">
        <v>227</v>
      </c>
      <c r="L9" s="5" t="s">
        <v>123</v>
      </c>
      <c r="M9" s="5" t="s">
        <v>219</v>
      </c>
      <c r="N9" s="5" t="s">
        <v>220</v>
      </c>
      <c r="O9" s="5" t="s">
        <v>370</v>
      </c>
      <c r="P9" s="5" t="s">
        <v>227</v>
      </c>
      <c r="Q9" s="5" t="s">
        <v>124</v>
      </c>
      <c r="R9" s="33"/>
      <c r="S9" s="33"/>
    </row>
    <row r="10" spans="1:18" s="16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7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3">
        <v>14</v>
      </c>
      <c r="O10" s="3">
        <v>15</v>
      </c>
      <c r="P10" s="5">
        <v>16</v>
      </c>
      <c r="Q10" s="5">
        <v>17</v>
      </c>
      <c r="R10" s="33">
        <v>203</v>
      </c>
    </row>
    <row r="11" spans="1:18" ht="12.75">
      <c r="A11" s="20">
        <v>1</v>
      </c>
      <c r="B11" s="21" t="s">
        <v>826</v>
      </c>
      <c r="C11" s="21">
        <v>13310</v>
      </c>
      <c r="D11" s="21">
        <v>4030</v>
      </c>
      <c r="E11" s="21"/>
      <c r="F11" s="21"/>
      <c r="G11" s="21">
        <f>C11+D11+E11+F11</f>
        <v>17340</v>
      </c>
      <c r="H11" s="21">
        <v>11058</v>
      </c>
      <c r="I11" s="21">
        <v>2146</v>
      </c>
      <c r="J11" s="21"/>
      <c r="K11" s="21"/>
      <c r="L11" s="21">
        <f>H11+I11+J11+K11</f>
        <v>13204</v>
      </c>
      <c r="M11" s="21">
        <f>H11*R$10</f>
        <v>2244774</v>
      </c>
      <c r="N11" s="21">
        <f>I11*R$10</f>
        <v>435638</v>
      </c>
      <c r="O11" s="21"/>
      <c r="P11" s="21"/>
      <c r="Q11" s="21">
        <f>M11+N11+O11+P11</f>
        <v>2680412</v>
      </c>
      <c r="R11" s="24">
        <f>Q11/R$10</f>
        <v>13204</v>
      </c>
    </row>
    <row r="12" spans="1:18" ht="12.75">
      <c r="A12" s="20">
        <v>2</v>
      </c>
      <c r="B12" s="21" t="s">
        <v>827</v>
      </c>
      <c r="C12" s="21">
        <v>3693</v>
      </c>
      <c r="D12" s="21">
        <v>1697</v>
      </c>
      <c r="E12" s="21"/>
      <c r="F12" s="21"/>
      <c r="G12" s="21">
        <f>C12+D12+E12+F12</f>
        <v>5390</v>
      </c>
      <c r="H12" s="21">
        <v>3137</v>
      </c>
      <c r="I12" s="21">
        <v>540</v>
      </c>
      <c r="J12" s="21"/>
      <c r="K12" s="21"/>
      <c r="L12" s="21">
        <f>H12+I12+J12+K12</f>
        <v>3677</v>
      </c>
      <c r="M12" s="21">
        <f>H12*R$10</f>
        <v>636811</v>
      </c>
      <c r="N12" s="21">
        <f>I12*R$10</f>
        <v>109620</v>
      </c>
      <c r="O12" s="21"/>
      <c r="P12" s="21"/>
      <c r="Q12" s="21">
        <f>M12+N12+O12+P12</f>
        <v>746431</v>
      </c>
      <c r="R12" s="24">
        <f>Q12/R$10</f>
        <v>3677</v>
      </c>
    </row>
    <row r="13" spans="1:18" ht="12.75">
      <c r="A13" s="20">
        <v>3</v>
      </c>
      <c r="B13" s="21" t="s">
        <v>828</v>
      </c>
      <c r="C13" s="21">
        <v>975</v>
      </c>
      <c r="D13" s="21">
        <v>0</v>
      </c>
      <c r="E13" s="21"/>
      <c r="F13" s="21"/>
      <c r="G13" s="21">
        <f>C13+D13+E13+F13</f>
        <v>975</v>
      </c>
      <c r="H13" s="21">
        <v>940</v>
      </c>
      <c r="I13" s="21">
        <v>0</v>
      </c>
      <c r="J13" s="21"/>
      <c r="K13" s="21"/>
      <c r="L13" s="21">
        <f>H13+I13+J13+K13</f>
        <v>940</v>
      </c>
      <c r="M13" s="21">
        <f>H13*R$10</f>
        <v>190820</v>
      </c>
      <c r="N13" s="21">
        <f>I13*R$10</f>
        <v>0</v>
      </c>
      <c r="O13" s="21"/>
      <c r="P13" s="21"/>
      <c r="Q13" s="21">
        <f>M13+N13+O13+P13</f>
        <v>190820</v>
      </c>
      <c r="R13" s="24">
        <f>Q13/R$10</f>
        <v>940</v>
      </c>
    </row>
    <row r="14" spans="1:18" ht="12.75">
      <c r="A14" s="20">
        <v>4</v>
      </c>
      <c r="B14" s="21" t="s">
        <v>829</v>
      </c>
      <c r="C14" s="21">
        <v>1313</v>
      </c>
      <c r="D14" s="21">
        <v>224</v>
      </c>
      <c r="E14" s="21"/>
      <c r="F14" s="21"/>
      <c r="G14" s="21">
        <f>C14+D14+E14+F14</f>
        <v>1537</v>
      </c>
      <c r="H14" s="21">
        <v>1249</v>
      </c>
      <c r="I14" s="21">
        <v>165</v>
      </c>
      <c r="J14" s="21"/>
      <c r="K14" s="21"/>
      <c r="L14" s="21">
        <f>H14+I14+J14+K14</f>
        <v>1414</v>
      </c>
      <c r="M14" s="21">
        <f>H14*R$10</f>
        <v>253547</v>
      </c>
      <c r="N14" s="21">
        <f>I14*R$10</f>
        <v>33495</v>
      </c>
      <c r="O14" s="21"/>
      <c r="P14" s="21"/>
      <c r="Q14" s="21">
        <f>M14+N14+O14+P14</f>
        <v>287042</v>
      </c>
      <c r="R14" s="24">
        <f>Q14/R$10</f>
        <v>1414</v>
      </c>
    </row>
    <row r="15" spans="1:18" ht="12.75">
      <c r="A15" s="20">
        <v>5</v>
      </c>
      <c r="B15" s="21"/>
      <c r="C15" s="21"/>
      <c r="D15" s="21"/>
      <c r="E15" s="21"/>
      <c r="F15" s="21"/>
      <c r="G15" s="21"/>
      <c r="H15" s="31"/>
      <c r="I15" s="21"/>
      <c r="J15" s="21"/>
      <c r="K15" s="21"/>
      <c r="L15" s="21"/>
      <c r="M15" s="21"/>
      <c r="N15" s="21"/>
      <c r="O15" s="21"/>
      <c r="P15" s="21"/>
      <c r="Q15" s="30"/>
      <c r="R15" s="386">
        <f>SUM(R11:R14)</f>
        <v>19235</v>
      </c>
    </row>
    <row r="16" spans="1:18" ht="12.75">
      <c r="A16" s="20">
        <v>6</v>
      </c>
      <c r="B16" s="21"/>
      <c r="C16" s="21"/>
      <c r="D16" s="21"/>
      <c r="E16" s="21"/>
      <c r="F16" s="21"/>
      <c r="G16" s="21"/>
      <c r="H16" s="31"/>
      <c r="I16" s="21"/>
      <c r="J16" s="21"/>
      <c r="K16" s="21"/>
      <c r="L16" s="21"/>
      <c r="M16" s="21"/>
      <c r="N16" s="21"/>
      <c r="O16" s="21"/>
      <c r="P16" s="21"/>
      <c r="Q16" s="30"/>
      <c r="R16" s="24"/>
    </row>
    <row r="17" spans="1:17" ht="12.75">
      <c r="A17" s="20">
        <v>7</v>
      </c>
      <c r="B17" s="21"/>
      <c r="C17" s="21"/>
      <c r="D17" s="21"/>
      <c r="E17" s="21"/>
      <c r="F17" s="21"/>
      <c r="G17" s="21"/>
      <c r="H17" s="31"/>
      <c r="I17" s="21"/>
      <c r="J17" s="21"/>
      <c r="K17" s="21"/>
      <c r="L17" s="21"/>
      <c r="M17" s="21"/>
      <c r="N17" s="21"/>
      <c r="O17" s="21"/>
      <c r="P17" s="21"/>
      <c r="Q17" s="21"/>
    </row>
    <row r="18" spans="1:17" ht="12.75">
      <c r="A18" s="20">
        <v>8</v>
      </c>
      <c r="B18" s="21"/>
      <c r="C18" s="21"/>
      <c r="D18" s="21"/>
      <c r="E18" s="21"/>
      <c r="F18" s="21"/>
      <c r="G18" s="21"/>
      <c r="H18" s="3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.75">
      <c r="A19" s="20">
        <v>9</v>
      </c>
      <c r="B19" s="21"/>
      <c r="C19" s="21"/>
      <c r="D19" s="21"/>
      <c r="E19" s="21"/>
      <c r="F19" s="21"/>
      <c r="G19" s="21"/>
      <c r="H19" s="31"/>
      <c r="I19" s="21"/>
      <c r="J19" s="21"/>
      <c r="K19" s="21"/>
      <c r="L19" s="21"/>
      <c r="M19" s="21"/>
      <c r="N19" s="21"/>
      <c r="O19" s="21"/>
      <c r="P19" s="21"/>
      <c r="Q19" s="21"/>
    </row>
    <row r="20" spans="1:17" ht="12.75">
      <c r="A20" s="20">
        <v>10</v>
      </c>
      <c r="B20" s="21"/>
      <c r="C20" s="21"/>
      <c r="D20" s="21"/>
      <c r="E20" s="21"/>
      <c r="F20" s="21"/>
      <c r="G20" s="21"/>
      <c r="H20" s="31"/>
      <c r="I20" s="21"/>
      <c r="J20" s="21"/>
      <c r="K20" s="21"/>
      <c r="L20" s="21"/>
      <c r="M20" s="21"/>
      <c r="N20" s="21"/>
      <c r="O20" s="21"/>
      <c r="P20" s="21"/>
      <c r="Q20" s="21"/>
    </row>
    <row r="21" spans="1:17" ht="12.75">
      <c r="A21" s="20">
        <v>11</v>
      </c>
      <c r="B21" s="21"/>
      <c r="C21" s="21"/>
      <c r="D21" s="21"/>
      <c r="E21" s="21"/>
      <c r="F21" s="21"/>
      <c r="G21" s="21"/>
      <c r="H21" s="31"/>
      <c r="I21" s="21"/>
      <c r="J21" s="21"/>
      <c r="K21" s="21"/>
      <c r="L21" s="21"/>
      <c r="M21" s="21"/>
      <c r="N21" s="21"/>
      <c r="O21" s="21"/>
      <c r="P21" s="21"/>
      <c r="Q21" s="21"/>
    </row>
    <row r="22" spans="1:17" ht="12.75">
      <c r="A22" s="20">
        <v>12</v>
      </c>
      <c r="B22" s="21"/>
      <c r="C22" s="21"/>
      <c r="D22" s="21"/>
      <c r="E22" s="21"/>
      <c r="F22" s="21"/>
      <c r="G22" s="21"/>
      <c r="H22" s="31"/>
      <c r="I22" s="21"/>
      <c r="J22" s="21"/>
      <c r="K22" s="21"/>
      <c r="L22" s="21"/>
      <c r="M22" s="21"/>
      <c r="N22" s="21"/>
      <c r="O22" s="21"/>
      <c r="P22" s="21"/>
      <c r="Q22" s="21"/>
    </row>
    <row r="23" spans="1:17" ht="12.75">
      <c r="A23" s="20">
        <v>13</v>
      </c>
      <c r="B23" s="21"/>
      <c r="C23" s="21"/>
      <c r="D23" s="21"/>
      <c r="E23" s="21"/>
      <c r="F23" s="21"/>
      <c r="G23" s="21"/>
      <c r="H23" s="31"/>
      <c r="I23" s="21"/>
      <c r="J23" s="21"/>
      <c r="K23" s="21"/>
      <c r="L23" s="21"/>
      <c r="M23" s="21"/>
      <c r="N23" s="21"/>
      <c r="O23" s="21"/>
      <c r="P23" s="21"/>
      <c r="Q23" s="21"/>
    </row>
    <row r="24" spans="1:17" ht="12.75">
      <c r="A24" s="20">
        <v>14</v>
      </c>
      <c r="B24" s="21"/>
      <c r="C24" s="21"/>
      <c r="D24" s="21"/>
      <c r="E24" s="21"/>
      <c r="F24" s="21"/>
      <c r="G24" s="21"/>
      <c r="H24" s="31"/>
      <c r="I24" s="21"/>
      <c r="J24" s="21"/>
      <c r="K24" s="21"/>
      <c r="L24" s="21"/>
      <c r="M24" s="21"/>
      <c r="N24" s="21"/>
      <c r="O24" s="21"/>
      <c r="P24" s="21"/>
      <c r="Q24" s="21"/>
    </row>
    <row r="25" spans="1:17" ht="12.75">
      <c r="A25" s="22" t="s">
        <v>7</v>
      </c>
      <c r="B25" s="21"/>
      <c r="C25" s="21"/>
      <c r="D25" s="21"/>
      <c r="E25" s="21"/>
      <c r="F25" s="21"/>
      <c r="G25" s="21"/>
      <c r="H25" s="31"/>
      <c r="I25" s="21"/>
      <c r="J25" s="21"/>
      <c r="K25" s="21"/>
      <c r="L25" s="21"/>
      <c r="M25" s="21"/>
      <c r="N25" s="21"/>
      <c r="O25" s="21"/>
      <c r="P25" s="21"/>
      <c r="Q25" s="21"/>
    </row>
    <row r="26" spans="1:17" ht="12.75">
      <c r="A26" s="22" t="s">
        <v>7</v>
      </c>
      <c r="B26" s="21"/>
      <c r="C26" s="21"/>
      <c r="D26" s="21"/>
      <c r="E26" s="21"/>
      <c r="F26" s="21"/>
      <c r="G26" s="21"/>
      <c r="H26" s="31"/>
      <c r="I26" s="21"/>
      <c r="J26" s="21"/>
      <c r="K26" s="21"/>
      <c r="L26" s="21"/>
      <c r="M26" s="21"/>
      <c r="N26" s="21"/>
      <c r="O26" s="21"/>
      <c r="P26" s="21"/>
      <c r="Q26" s="21"/>
    </row>
    <row r="27" spans="1:17" ht="12.75">
      <c r="A27" s="22" t="s">
        <v>7</v>
      </c>
      <c r="B27" s="21"/>
      <c r="C27" s="21">
        <f>SUM(C11:C26)</f>
        <v>19291</v>
      </c>
      <c r="D27" s="21">
        <f aca="true" t="shared" si="0" ref="D27:Q27">SUM(D11:D26)</f>
        <v>5951</v>
      </c>
      <c r="E27" s="21">
        <f t="shared" si="0"/>
        <v>0</v>
      </c>
      <c r="F27" s="21">
        <f t="shared" si="0"/>
        <v>0</v>
      </c>
      <c r="G27" s="21">
        <f t="shared" si="0"/>
        <v>25242</v>
      </c>
      <c r="H27" s="21">
        <f t="shared" si="0"/>
        <v>16384</v>
      </c>
      <c r="I27" s="21">
        <f t="shared" si="0"/>
        <v>2851</v>
      </c>
      <c r="J27" s="21">
        <f t="shared" si="0"/>
        <v>0</v>
      </c>
      <c r="K27" s="21">
        <f t="shared" si="0"/>
        <v>0</v>
      </c>
      <c r="L27" s="21">
        <f t="shared" si="0"/>
        <v>19235</v>
      </c>
      <c r="M27" s="21">
        <f t="shared" si="0"/>
        <v>3325952</v>
      </c>
      <c r="N27" s="21">
        <f t="shared" si="0"/>
        <v>578753</v>
      </c>
      <c r="O27" s="21">
        <f t="shared" si="0"/>
        <v>0</v>
      </c>
      <c r="P27" s="21">
        <f t="shared" si="0"/>
        <v>0</v>
      </c>
      <c r="Q27" s="21">
        <f t="shared" si="0"/>
        <v>3904705</v>
      </c>
    </row>
    <row r="28" spans="1:17" ht="12.75">
      <c r="A28" s="75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1:4" ht="12.75">
      <c r="A29" s="12" t="s">
        <v>8</v>
      </c>
      <c r="B29"/>
      <c r="C29"/>
      <c r="D29"/>
    </row>
    <row r="30" spans="1:4" ht="12.75">
      <c r="A30" t="s">
        <v>9</v>
      </c>
      <c r="B30"/>
      <c r="C30"/>
      <c r="D30"/>
    </row>
    <row r="31" spans="1:12" ht="12.75">
      <c r="A31" t="s">
        <v>10</v>
      </c>
      <c r="B31"/>
      <c r="C31"/>
      <c r="D31"/>
      <c r="I31" s="13"/>
      <c r="J31" s="13"/>
      <c r="K31" s="13"/>
      <c r="L31" s="13"/>
    </row>
    <row r="32" spans="1:12" ht="12.75">
      <c r="A32" s="17" t="s">
        <v>437</v>
      </c>
      <c r="J32" s="13"/>
      <c r="K32" s="13"/>
      <c r="L32" s="13"/>
    </row>
    <row r="33" spans="3:13" ht="12.75">
      <c r="C33" s="17" t="s">
        <v>439</v>
      </c>
      <c r="E33" s="14"/>
      <c r="F33" s="14"/>
      <c r="G33" s="14"/>
      <c r="H33" s="14"/>
      <c r="I33" s="14"/>
      <c r="J33" s="14"/>
      <c r="K33" s="14"/>
      <c r="L33" s="14"/>
      <c r="M33" s="14"/>
    </row>
    <row r="35" spans="1:17" ht="12.75">
      <c r="A35" s="16" t="s">
        <v>971</v>
      </c>
      <c r="B35" s="16"/>
      <c r="C35" s="16"/>
      <c r="D35" s="16"/>
      <c r="E35" s="16"/>
      <c r="F35" s="16"/>
      <c r="G35" s="16"/>
      <c r="I35" s="16"/>
      <c r="O35" s="667" t="s">
        <v>12</v>
      </c>
      <c r="P35" s="667"/>
      <c r="Q35" s="668"/>
    </row>
    <row r="36" spans="1:17" ht="12.75" customHeight="1">
      <c r="A36" s="667" t="s">
        <v>13</v>
      </c>
      <c r="B36" s="667"/>
      <c r="C36" s="667"/>
      <c r="D36" s="667"/>
      <c r="E36" s="667"/>
      <c r="F36" s="667"/>
      <c r="G36" s="667"/>
      <c r="H36" s="667"/>
      <c r="I36" s="667"/>
      <c r="J36" s="667"/>
      <c r="K36" s="667"/>
      <c r="L36" s="667"/>
      <c r="M36" s="667"/>
      <c r="N36" s="667"/>
      <c r="O36" s="667"/>
      <c r="P36" s="667"/>
      <c r="Q36" s="667"/>
    </row>
    <row r="37" spans="2:18" ht="12.75" customHeight="1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666" t="s">
        <v>19</v>
      </c>
      <c r="O37" s="666"/>
      <c r="P37" s="666"/>
      <c r="Q37" s="666"/>
      <c r="R37" s="89"/>
    </row>
    <row r="38" spans="1:17" ht="12.75">
      <c r="A38" s="16"/>
      <c r="B38" s="16"/>
      <c r="C38" s="16"/>
      <c r="D38" s="16"/>
      <c r="E38" s="16"/>
      <c r="F38" s="16"/>
      <c r="N38" s="655" t="s">
        <v>84</v>
      </c>
      <c r="O38" s="655"/>
      <c r="P38" s="655"/>
      <c r="Q38" s="655"/>
    </row>
    <row r="39" spans="1:12" ht="12.75">
      <c r="A39" s="748"/>
      <c r="B39" s="748"/>
      <c r="C39" s="748"/>
      <c r="D39" s="748"/>
      <c r="E39" s="748"/>
      <c r="F39" s="748"/>
      <c r="G39" s="748"/>
      <c r="H39" s="748"/>
      <c r="I39" s="748"/>
      <c r="J39" s="748"/>
      <c r="K39" s="748"/>
      <c r="L39" s="748"/>
    </row>
  </sheetData>
  <sheetProtection/>
  <mergeCells count="16">
    <mergeCell ref="A7:B7"/>
    <mergeCell ref="N7:Q7"/>
    <mergeCell ref="A39:L39"/>
    <mergeCell ref="O1:Q1"/>
    <mergeCell ref="A2:L2"/>
    <mergeCell ref="A3:L3"/>
    <mergeCell ref="A5:L5"/>
    <mergeCell ref="M8:Q8"/>
    <mergeCell ref="A36:Q36"/>
    <mergeCell ref="A8:A9"/>
    <mergeCell ref="B8:B9"/>
    <mergeCell ref="C8:G8"/>
    <mergeCell ref="N38:Q38"/>
    <mergeCell ref="H8:L8"/>
    <mergeCell ref="O35:Q35"/>
    <mergeCell ref="N37:Q37"/>
  </mergeCells>
  <printOptions horizontalCentered="1"/>
  <pageMargins left="0.708661417322835" right="0.708661417322835" top="0.236220472440945" bottom="0" header="0.31496062992126" footer="0.31496062992126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view="pageBreakPreview" zoomScaleSheetLayoutView="100" zoomScalePageLayoutView="0" workbookViewId="0" topLeftCell="A1">
      <selection activeCell="D16" sqref="D16:E16"/>
    </sheetView>
  </sheetViews>
  <sheetFormatPr defaultColWidth="9.140625" defaultRowHeight="12.75"/>
  <cols>
    <col min="1" max="1" width="6.00390625" style="0" customWidth="1"/>
    <col min="2" max="2" width="15.57421875" style="0" customWidth="1"/>
    <col min="3" max="3" width="17.28125" style="0" customWidth="1"/>
    <col min="4" max="4" width="19.00390625" style="0" customWidth="1"/>
    <col min="5" max="5" width="19.7109375" style="0" customWidth="1"/>
    <col min="6" max="6" width="18.8515625" style="0" customWidth="1"/>
    <col min="7" max="7" width="15.28125" style="0" customWidth="1"/>
  </cols>
  <sheetData>
    <row r="1" spans="1:7" ht="18">
      <c r="A1" s="728" t="s">
        <v>0</v>
      </c>
      <c r="B1" s="728"/>
      <c r="C1" s="728"/>
      <c r="D1" s="728"/>
      <c r="E1" s="728"/>
      <c r="G1" s="222" t="s">
        <v>698</v>
      </c>
    </row>
    <row r="2" spans="1:6" ht="21">
      <c r="A2" s="729" t="s">
        <v>648</v>
      </c>
      <c r="B2" s="729"/>
      <c r="C2" s="729"/>
      <c r="D2" s="729"/>
      <c r="E2" s="729"/>
      <c r="F2" s="729"/>
    </row>
    <row r="3" spans="1:2" ht="15">
      <c r="A3" s="224"/>
      <c r="B3" s="224"/>
    </row>
    <row r="4" spans="1:6" ht="18" customHeight="1">
      <c r="A4" s="730" t="s">
        <v>699</v>
      </c>
      <c r="B4" s="730"/>
      <c r="C4" s="730"/>
      <c r="D4" s="730"/>
      <c r="E4" s="730"/>
      <c r="F4" s="730"/>
    </row>
    <row r="5" spans="1:3" ht="15">
      <c r="A5" s="225" t="s">
        <v>268</v>
      </c>
      <c r="B5" s="225"/>
      <c r="C5" s="17" t="s">
        <v>826</v>
      </c>
    </row>
    <row r="6" spans="1:7" ht="15">
      <c r="A6" s="225"/>
      <c r="B6" s="225"/>
      <c r="F6" s="110" t="s">
        <v>952</v>
      </c>
      <c r="G6" s="122"/>
    </row>
    <row r="7" spans="1:7" ht="42" customHeight="1">
      <c r="A7" s="226" t="s">
        <v>2</v>
      </c>
      <c r="B7" s="226" t="s">
        <v>3</v>
      </c>
      <c r="C7" s="342" t="s">
        <v>700</v>
      </c>
      <c r="D7" s="342" t="s">
        <v>701</v>
      </c>
      <c r="E7" s="342" t="s">
        <v>702</v>
      </c>
      <c r="F7" s="342" t="s">
        <v>703</v>
      </c>
      <c r="G7" s="322" t="s">
        <v>704</v>
      </c>
    </row>
    <row r="8" spans="1:7" s="222" customFormat="1" ht="15">
      <c r="A8" s="228" t="s">
        <v>275</v>
      </c>
      <c r="B8" s="228" t="s">
        <v>276</v>
      </c>
      <c r="C8" s="228" t="s">
        <v>277</v>
      </c>
      <c r="D8" s="228" t="s">
        <v>278</v>
      </c>
      <c r="E8" s="228" t="s">
        <v>279</v>
      </c>
      <c r="F8" s="228" t="s">
        <v>280</v>
      </c>
      <c r="G8" s="228" t="s">
        <v>281</v>
      </c>
    </row>
    <row r="9" spans="1:8" ht="12.75">
      <c r="A9" s="20">
        <v>1</v>
      </c>
      <c r="B9" s="21" t="s">
        <v>826</v>
      </c>
      <c r="C9" s="229">
        <v>37697</v>
      </c>
      <c r="D9" s="594">
        <v>37269</v>
      </c>
      <c r="E9" s="229">
        <v>428</v>
      </c>
      <c r="F9" s="229"/>
      <c r="G9" s="9"/>
      <c r="H9" s="595">
        <f>D9+E9</f>
        <v>37697</v>
      </c>
    </row>
    <row r="10" spans="1:8" ht="12.75">
      <c r="A10" s="20">
        <v>2</v>
      </c>
      <c r="B10" s="21" t="s">
        <v>827</v>
      </c>
      <c r="C10" s="229">
        <v>13082</v>
      </c>
      <c r="D10" s="594">
        <v>12496</v>
      </c>
      <c r="E10" s="229">
        <v>586</v>
      </c>
      <c r="F10" s="229"/>
      <c r="G10" s="9"/>
      <c r="H10" s="595">
        <f>D10+E10</f>
        <v>13082</v>
      </c>
    </row>
    <row r="11" spans="1:8" ht="12.75">
      <c r="A11" s="20">
        <v>3</v>
      </c>
      <c r="B11" s="21" t="s">
        <v>828</v>
      </c>
      <c r="C11" s="229">
        <v>2307</v>
      </c>
      <c r="D11" s="594">
        <v>2307</v>
      </c>
      <c r="E11" s="229">
        <v>0</v>
      </c>
      <c r="F11" s="229"/>
      <c r="G11" s="9"/>
      <c r="H11" s="595">
        <f>D11+E11</f>
        <v>2307</v>
      </c>
    </row>
    <row r="12" spans="1:8" ht="12.75">
      <c r="A12" s="20">
        <v>4</v>
      </c>
      <c r="B12" s="21" t="s">
        <v>829</v>
      </c>
      <c r="C12" s="229">
        <v>3813</v>
      </c>
      <c r="D12" s="594">
        <v>3813</v>
      </c>
      <c r="E12" s="229">
        <v>0</v>
      </c>
      <c r="F12" s="229"/>
      <c r="G12" s="9"/>
      <c r="H12" s="595">
        <f>D12+E12</f>
        <v>3813</v>
      </c>
    </row>
    <row r="13" spans="1:8" ht="12.75">
      <c r="A13" s="9"/>
      <c r="B13" s="9"/>
      <c r="C13" s="229"/>
      <c r="D13" s="594"/>
      <c r="E13" s="229"/>
      <c r="F13" s="229"/>
      <c r="G13" s="9"/>
      <c r="H13">
        <f>SUM(H9:H12)</f>
        <v>56899</v>
      </c>
    </row>
    <row r="14" spans="1:7" ht="12.75">
      <c r="A14" s="9"/>
      <c r="B14" s="9"/>
      <c r="C14" s="229"/>
      <c r="D14" s="594"/>
      <c r="E14" s="229"/>
      <c r="F14" s="229"/>
      <c r="G14" s="9"/>
    </row>
    <row r="15" spans="1:7" ht="12.75">
      <c r="A15" s="9"/>
      <c r="B15" s="9"/>
      <c r="C15" s="229"/>
      <c r="D15" s="594"/>
      <c r="E15" s="229"/>
      <c r="F15" s="229"/>
      <c r="G15" s="9"/>
    </row>
    <row r="16" spans="1:7" ht="12.75">
      <c r="A16" s="9"/>
      <c r="B16" s="9"/>
      <c r="C16" s="229">
        <f>SUM(C9:C15)</f>
        <v>56899</v>
      </c>
      <c r="D16" s="594">
        <f>SUM(D9:D15)</f>
        <v>55885</v>
      </c>
      <c r="E16" s="229">
        <f>SUM(E9:E15)</f>
        <v>1014</v>
      </c>
      <c r="F16" s="229">
        <f>SUM(F9:F15)</f>
        <v>0</v>
      </c>
      <c r="G16" s="9"/>
    </row>
    <row r="20" spans="1:9" ht="15" customHeight="1">
      <c r="A20" s="343"/>
      <c r="B20" s="343"/>
      <c r="C20" s="343"/>
      <c r="D20" s="343"/>
      <c r="E20" s="754" t="s">
        <v>12</v>
      </c>
      <c r="F20" s="754"/>
      <c r="G20" s="344"/>
      <c r="H20" s="344"/>
      <c r="I20" s="344"/>
    </row>
    <row r="21" spans="1:9" ht="15" customHeight="1">
      <c r="A21" s="343"/>
      <c r="B21" s="343"/>
      <c r="C21" s="343"/>
      <c r="D21" s="343"/>
      <c r="E21" s="754" t="s">
        <v>13</v>
      </c>
      <c r="F21" s="754"/>
      <c r="G21" s="344"/>
      <c r="H21" s="344"/>
      <c r="I21" s="344"/>
    </row>
    <row r="22" spans="1:9" ht="15" customHeight="1">
      <c r="A22" s="343"/>
      <c r="B22" s="343"/>
      <c r="C22" s="343"/>
      <c r="D22" s="343"/>
      <c r="E22" s="754" t="s">
        <v>87</v>
      </c>
      <c r="F22" s="754"/>
      <c r="G22" s="344"/>
      <c r="H22" s="344"/>
      <c r="I22" s="344"/>
    </row>
    <row r="23" spans="1:9" ht="12.75">
      <c r="A23" s="16" t="s">
        <v>971</v>
      </c>
      <c r="C23" s="343"/>
      <c r="D23" s="343"/>
      <c r="E23" s="343"/>
      <c r="F23" s="345" t="s">
        <v>84</v>
      </c>
      <c r="G23" s="346"/>
      <c r="H23" s="343"/>
      <c r="I23" s="343"/>
    </row>
    <row r="24" spans="1:13" ht="12.75">
      <c r="A24" s="343"/>
      <c r="B24" s="343"/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</row>
  </sheetData>
  <sheetProtection/>
  <mergeCells count="6">
    <mergeCell ref="E22:F22"/>
    <mergeCell ref="A1:E1"/>
    <mergeCell ref="A2:F2"/>
    <mergeCell ref="A4:F4"/>
    <mergeCell ref="E20:F20"/>
    <mergeCell ref="E21:F2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R35"/>
  <sheetViews>
    <sheetView view="pageBreakPreview" zoomScale="90" zoomScaleSheetLayoutView="90" zoomScalePageLayoutView="0" workbookViewId="0" topLeftCell="A4">
      <selection activeCell="H12" sqref="H12:H15"/>
    </sheetView>
  </sheetViews>
  <sheetFormatPr defaultColWidth="9.140625" defaultRowHeight="12.75"/>
  <cols>
    <col min="1" max="1" width="7.421875" style="17" customWidth="1"/>
    <col min="2" max="2" width="17.140625" style="17" customWidth="1"/>
    <col min="3" max="3" width="11.00390625" style="17" customWidth="1"/>
    <col min="4" max="4" width="10.00390625" style="17" customWidth="1"/>
    <col min="5" max="5" width="13.140625" style="17" customWidth="1"/>
    <col min="6" max="6" width="15.140625" style="17" customWidth="1"/>
    <col min="7" max="7" width="13.28125" style="17" customWidth="1"/>
    <col min="8" max="8" width="14.7109375" style="17" customWidth="1"/>
    <col min="9" max="9" width="16.7109375" style="17" customWidth="1"/>
    <col min="10" max="10" width="19.28125" style="17" customWidth="1"/>
    <col min="11" max="16384" width="9.140625" style="17" customWidth="1"/>
  </cols>
  <sheetData>
    <row r="1" spans="5:10" ht="12.75">
      <c r="E1" s="656"/>
      <c r="F1" s="656"/>
      <c r="G1" s="656"/>
      <c r="H1" s="656"/>
      <c r="I1" s="656"/>
      <c r="J1" s="150" t="s">
        <v>62</v>
      </c>
    </row>
    <row r="2" spans="1:10" ht="15">
      <c r="A2" s="743" t="s">
        <v>0</v>
      </c>
      <c r="B2" s="743"/>
      <c r="C2" s="743"/>
      <c r="D2" s="743"/>
      <c r="E2" s="743"/>
      <c r="F2" s="743"/>
      <c r="G2" s="743"/>
      <c r="H2" s="743"/>
      <c r="I2" s="743"/>
      <c r="J2" s="743"/>
    </row>
    <row r="3" spans="1:10" ht="20.25">
      <c r="A3" s="653" t="s">
        <v>648</v>
      </c>
      <c r="B3" s="653"/>
      <c r="C3" s="653"/>
      <c r="D3" s="653"/>
      <c r="E3" s="653"/>
      <c r="F3" s="653"/>
      <c r="G3" s="653"/>
      <c r="H3" s="653"/>
      <c r="I3" s="653"/>
      <c r="J3" s="653"/>
    </row>
    <row r="4" ht="14.25" customHeight="1"/>
    <row r="5" spans="1:10" ht="31.5" customHeight="1">
      <c r="A5" s="747" t="s">
        <v>660</v>
      </c>
      <c r="B5" s="747"/>
      <c r="C5" s="747"/>
      <c r="D5" s="747"/>
      <c r="E5" s="747"/>
      <c r="F5" s="747"/>
      <c r="G5" s="747"/>
      <c r="H5" s="747"/>
      <c r="I5" s="747"/>
      <c r="J5" s="747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3" ht="12.75">
      <c r="A8" s="655" t="s">
        <v>167</v>
      </c>
      <c r="B8" s="655"/>
      <c r="C8" s="17" t="s">
        <v>826</v>
      </c>
      <c r="H8" s="731" t="s">
        <v>953</v>
      </c>
      <c r="I8" s="731"/>
      <c r="J8" s="731"/>
      <c r="K8" s="122"/>
      <c r="L8" s="122"/>
      <c r="M8" s="24"/>
    </row>
    <row r="9" spans="1:18" ht="12.75">
      <c r="A9" s="657" t="s">
        <v>2</v>
      </c>
      <c r="B9" s="657" t="s">
        <v>3</v>
      </c>
      <c r="C9" s="598" t="s">
        <v>661</v>
      </c>
      <c r="D9" s="599"/>
      <c r="E9" s="599"/>
      <c r="F9" s="600"/>
      <c r="G9" s="629" t="s">
        <v>105</v>
      </c>
      <c r="H9" s="629"/>
      <c r="I9" s="629"/>
      <c r="J9" s="598"/>
      <c r="K9" s="24"/>
      <c r="L9" s="24"/>
      <c r="M9" s="24"/>
      <c r="Q9" s="21"/>
      <c r="R9" s="24"/>
    </row>
    <row r="10" spans="1:13" ht="59.25" customHeight="1">
      <c r="A10" s="657"/>
      <c r="B10" s="657"/>
      <c r="C10" s="5" t="s">
        <v>189</v>
      </c>
      <c r="D10" s="5" t="s">
        <v>16</v>
      </c>
      <c r="E10" s="532" t="s">
        <v>967</v>
      </c>
      <c r="F10" s="7" t="s">
        <v>207</v>
      </c>
      <c r="G10" s="5" t="s">
        <v>189</v>
      </c>
      <c r="H10" s="29" t="s">
        <v>17</v>
      </c>
      <c r="I10" s="29" t="s">
        <v>115</v>
      </c>
      <c r="J10" s="7" t="s">
        <v>208</v>
      </c>
      <c r="K10" s="24"/>
      <c r="L10" s="24"/>
      <c r="M10" s="24"/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11">
        <v>8</v>
      </c>
      <c r="I11" s="5">
        <v>9</v>
      </c>
      <c r="J11" s="5">
        <v>10</v>
      </c>
    </row>
    <row r="12" spans="1:11" ht="12.75">
      <c r="A12" s="20">
        <v>1</v>
      </c>
      <c r="B12" s="21" t="s">
        <v>826</v>
      </c>
      <c r="C12" s="21">
        <v>153</v>
      </c>
      <c r="D12" s="21">
        <v>15167</v>
      </c>
      <c r="E12" s="387">
        <v>210</v>
      </c>
      <c r="F12" s="21">
        <f>D12*E12</f>
        <v>3185070</v>
      </c>
      <c r="G12" s="21">
        <v>153</v>
      </c>
      <c r="H12" s="31">
        <f>K12*I12</f>
        <v>3412633</v>
      </c>
      <c r="I12" s="31">
        <v>203</v>
      </c>
      <c r="J12" s="31">
        <f>H12/I12</f>
        <v>16811</v>
      </c>
      <c r="K12" s="17">
        <v>16811</v>
      </c>
    </row>
    <row r="13" spans="1:11" ht="12.75">
      <c r="A13" s="20">
        <v>2</v>
      </c>
      <c r="B13" s="21" t="s">
        <v>827</v>
      </c>
      <c r="C13" s="21">
        <v>61</v>
      </c>
      <c r="D13" s="21">
        <v>4989</v>
      </c>
      <c r="E13" s="387">
        <v>210</v>
      </c>
      <c r="F13" s="21">
        <f>D13*E13</f>
        <v>1047690</v>
      </c>
      <c r="G13" s="21">
        <v>61</v>
      </c>
      <c r="H13" s="31">
        <f>K13*I13</f>
        <v>1201963</v>
      </c>
      <c r="I13" s="31">
        <f>I12</f>
        <v>203</v>
      </c>
      <c r="J13" s="31">
        <f>H13/I13</f>
        <v>5921</v>
      </c>
      <c r="K13" s="17">
        <v>5921</v>
      </c>
    </row>
    <row r="14" spans="1:11" ht="12.75">
      <c r="A14" s="20">
        <v>3</v>
      </c>
      <c r="B14" s="21" t="s">
        <v>828</v>
      </c>
      <c r="C14" s="21">
        <v>8</v>
      </c>
      <c r="D14" s="387">
        <v>983</v>
      </c>
      <c r="E14" s="388">
        <v>210</v>
      </c>
      <c r="F14" s="21">
        <f>D14*E14</f>
        <v>206430</v>
      </c>
      <c r="G14" s="21">
        <v>8</v>
      </c>
      <c r="H14" s="31">
        <f>K14*I14</f>
        <v>270396</v>
      </c>
      <c r="I14" s="31">
        <f>I13</f>
        <v>203</v>
      </c>
      <c r="J14" s="31">
        <f>H14/I14</f>
        <v>1332</v>
      </c>
      <c r="K14" s="17">
        <v>1332</v>
      </c>
    </row>
    <row r="15" spans="1:11" ht="12.75">
      <c r="A15" s="20">
        <v>4</v>
      </c>
      <c r="B15" s="21" t="s">
        <v>829</v>
      </c>
      <c r="C15" s="21">
        <v>15</v>
      </c>
      <c r="D15" s="21">
        <v>1954</v>
      </c>
      <c r="E15" s="387">
        <v>210</v>
      </c>
      <c r="F15" s="21">
        <f>D15*E15</f>
        <v>410340</v>
      </c>
      <c r="G15" s="21">
        <v>15</v>
      </c>
      <c r="H15" s="31">
        <f>K15*I15</f>
        <v>439901</v>
      </c>
      <c r="I15" s="31">
        <f>I14</f>
        <v>203</v>
      </c>
      <c r="J15" s="31">
        <f>H15/I15</f>
        <v>2167</v>
      </c>
      <c r="K15" s="17">
        <v>2167</v>
      </c>
    </row>
    <row r="16" spans="1:11" ht="12.75">
      <c r="A16" s="20">
        <v>5</v>
      </c>
      <c r="B16" s="21"/>
      <c r="C16" s="21"/>
      <c r="D16" s="21"/>
      <c r="E16" s="21"/>
      <c r="F16" s="30"/>
      <c r="G16" s="21"/>
      <c r="H16" s="31"/>
      <c r="I16" s="31"/>
      <c r="J16" s="31"/>
      <c r="K16" s="17">
        <f>SUM(K12:K15)</f>
        <v>26231</v>
      </c>
    </row>
    <row r="17" spans="1:10" ht="12.75">
      <c r="A17" s="20">
        <v>6</v>
      </c>
      <c r="B17" s="21"/>
      <c r="C17" s="21"/>
      <c r="D17" s="21"/>
      <c r="E17" s="21"/>
      <c r="F17" s="30"/>
      <c r="G17" s="21"/>
      <c r="H17" s="31"/>
      <c r="I17" s="31"/>
      <c r="J17" s="31"/>
    </row>
    <row r="18" spans="1:10" ht="12.75">
      <c r="A18" s="20">
        <v>7</v>
      </c>
      <c r="B18" s="21"/>
      <c r="C18" s="21"/>
      <c r="D18" s="21"/>
      <c r="E18" s="21"/>
      <c r="F18" s="30"/>
      <c r="G18" s="21"/>
      <c r="H18" s="31"/>
      <c r="I18" s="31"/>
      <c r="J18" s="31"/>
    </row>
    <row r="19" spans="1:10" ht="12.75">
      <c r="A19" s="20">
        <v>8</v>
      </c>
      <c r="B19" s="21"/>
      <c r="C19" s="21"/>
      <c r="D19" s="21"/>
      <c r="E19" s="21"/>
      <c r="F19" s="30"/>
      <c r="G19" s="21"/>
      <c r="H19" s="31"/>
      <c r="I19" s="31"/>
      <c r="J19" s="31"/>
    </row>
    <row r="20" spans="1:10" ht="12.75">
      <c r="A20" s="20">
        <v>9</v>
      </c>
      <c r="B20" s="21"/>
      <c r="C20" s="21"/>
      <c r="D20" s="21"/>
      <c r="E20" s="21"/>
      <c r="F20" s="30"/>
      <c r="G20" s="21"/>
      <c r="H20" s="31"/>
      <c r="I20" s="31"/>
      <c r="J20" s="31"/>
    </row>
    <row r="21" spans="1:10" ht="12.75">
      <c r="A21" s="20">
        <v>10</v>
      </c>
      <c r="B21" s="21"/>
      <c r="C21" s="21"/>
      <c r="D21" s="21"/>
      <c r="E21" s="21"/>
      <c r="F21" s="30"/>
      <c r="G21" s="21"/>
      <c r="H21" s="31"/>
      <c r="I21" s="31"/>
      <c r="J21" s="31"/>
    </row>
    <row r="22" spans="1:10" ht="12.75">
      <c r="A22" s="20">
        <v>11</v>
      </c>
      <c r="B22" s="21"/>
      <c r="C22" s="21"/>
      <c r="D22" s="21"/>
      <c r="E22" s="21"/>
      <c r="F22" s="30"/>
      <c r="G22" s="21"/>
      <c r="H22" s="31"/>
      <c r="I22" s="31"/>
      <c r="J22" s="31"/>
    </row>
    <row r="23" spans="1:10" ht="12.75">
      <c r="A23" s="20">
        <v>12</v>
      </c>
      <c r="B23" s="21"/>
      <c r="C23" s="21"/>
      <c r="D23" s="21"/>
      <c r="E23" s="21"/>
      <c r="F23" s="30"/>
      <c r="G23" s="21"/>
      <c r="H23" s="31"/>
      <c r="I23" s="31"/>
      <c r="J23" s="31"/>
    </row>
    <row r="24" spans="1:10" ht="12.75">
      <c r="A24" s="20">
        <v>13</v>
      </c>
      <c r="B24" s="21"/>
      <c r="C24" s="21"/>
      <c r="D24" s="21"/>
      <c r="E24" s="21"/>
      <c r="F24" s="30"/>
      <c r="G24" s="21"/>
      <c r="H24" s="31"/>
      <c r="I24" s="31"/>
      <c r="J24" s="31"/>
    </row>
    <row r="25" spans="1:10" ht="12.75">
      <c r="A25" s="20">
        <v>14</v>
      </c>
      <c r="B25" s="21"/>
      <c r="C25" s="21"/>
      <c r="D25" s="21"/>
      <c r="E25" s="21"/>
      <c r="F25" s="30"/>
      <c r="G25" s="21"/>
      <c r="H25" s="31"/>
      <c r="I25" s="31"/>
      <c r="J25" s="31"/>
    </row>
    <row r="26" spans="1:10" ht="12.75">
      <c r="A26" s="22" t="s">
        <v>7</v>
      </c>
      <c r="B26" s="21"/>
      <c r="C26" s="21"/>
      <c r="D26" s="21"/>
      <c r="E26" s="21"/>
      <c r="F26" s="30"/>
      <c r="G26" s="21"/>
      <c r="H26" s="31"/>
      <c r="I26" s="31"/>
      <c r="J26" s="31"/>
    </row>
    <row r="27" spans="1:10" ht="12.75">
      <c r="A27" s="22" t="s">
        <v>7</v>
      </c>
      <c r="B27" s="21"/>
      <c r="C27" s="21"/>
      <c r="D27" s="21"/>
      <c r="E27" s="21"/>
      <c r="F27" s="30"/>
      <c r="G27" s="21"/>
      <c r="H27" s="31"/>
      <c r="I27" s="31"/>
      <c r="J27" s="31"/>
    </row>
    <row r="28" spans="1:10" ht="12.75">
      <c r="A28" s="3" t="s">
        <v>18</v>
      </c>
      <c r="B28" s="32"/>
      <c r="C28" s="32">
        <f>SUM(C12:C27)</f>
        <v>237</v>
      </c>
      <c r="D28" s="32">
        <f aca="true" t="shared" si="0" ref="D28:J28">SUM(D12:D27)</f>
        <v>23093</v>
      </c>
      <c r="E28" s="32">
        <v>210</v>
      </c>
      <c r="F28" s="32">
        <f t="shared" si="0"/>
        <v>4849530</v>
      </c>
      <c r="G28" s="32">
        <f t="shared" si="0"/>
        <v>237</v>
      </c>
      <c r="H28" s="32">
        <f t="shared" si="0"/>
        <v>5324893</v>
      </c>
      <c r="I28" s="32">
        <v>203</v>
      </c>
      <c r="J28" s="32">
        <f t="shared" si="0"/>
        <v>26231</v>
      </c>
    </row>
    <row r="29" spans="1:10" ht="12.75">
      <c r="A29" s="13"/>
      <c r="B29" s="33"/>
      <c r="C29" s="33"/>
      <c r="D29" s="24"/>
      <c r="E29" s="24"/>
      <c r="F29" s="24"/>
      <c r="G29" s="24"/>
      <c r="H29" s="24"/>
      <c r="I29" s="24"/>
      <c r="J29" s="24"/>
    </row>
    <row r="30" spans="1:10" ht="12.75">
      <c r="A30" s="13"/>
      <c r="B30" s="33"/>
      <c r="C30" s="33"/>
      <c r="D30" s="24"/>
      <c r="E30" s="24"/>
      <c r="F30" s="24"/>
      <c r="G30" s="24"/>
      <c r="H30" s="24"/>
      <c r="I30" s="24"/>
      <c r="J30" s="24"/>
    </row>
    <row r="31" spans="1:10" ht="12.75">
      <c r="A31" s="13"/>
      <c r="B31" s="33"/>
      <c r="C31" s="33"/>
      <c r="D31" s="24"/>
      <c r="E31" s="24"/>
      <c r="F31" s="24"/>
      <c r="G31" s="24"/>
      <c r="H31" s="24"/>
      <c r="I31" s="24"/>
      <c r="J31" s="24"/>
    </row>
    <row r="32" spans="1:10" ht="15.75" customHeight="1">
      <c r="A32" s="16" t="s">
        <v>971</v>
      </c>
      <c r="B32" s="16"/>
      <c r="C32" s="16"/>
      <c r="D32" s="16"/>
      <c r="E32" s="16"/>
      <c r="F32" s="16"/>
      <c r="G32" s="16"/>
      <c r="I32" s="666" t="s">
        <v>12</v>
      </c>
      <c r="J32" s="666"/>
    </row>
    <row r="33" spans="1:10" ht="12.75" customHeight="1">
      <c r="A33" s="667" t="s">
        <v>13</v>
      </c>
      <c r="B33" s="667"/>
      <c r="C33" s="667"/>
      <c r="D33" s="667"/>
      <c r="E33" s="667"/>
      <c r="F33" s="667"/>
      <c r="G33" s="667"/>
      <c r="H33" s="667"/>
      <c r="I33" s="667"/>
      <c r="J33" s="667"/>
    </row>
    <row r="34" spans="1:10" ht="12.75" customHeight="1">
      <c r="A34" s="667" t="s">
        <v>19</v>
      </c>
      <c r="B34" s="667"/>
      <c r="C34" s="667"/>
      <c r="D34" s="667"/>
      <c r="E34" s="667"/>
      <c r="F34" s="667"/>
      <c r="G34" s="667"/>
      <c r="H34" s="667"/>
      <c r="I34" s="667"/>
      <c r="J34" s="667"/>
    </row>
    <row r="35" spans="1:10" ht="12.75">
      <c r="A35" s="16"/>
      <c r="B35" s="16"/>
      <c r="C35" s="16"/>
      <c r="E35" s="16"/>
      <c r="H35" s="655" t="s">
        <v>84</v>
      </c>
      <c r="I35" s="655"/>
      <c r="J35" s="655"/>
    </row>
  </sheetData>
  <sheetProtection/>
  <mergeCells count="14">
    <mergeCell ref="A5:J5"/>
    <mergeCell ref="A9:A10"/>
    <mergeCell ref="B9:B10"/>
    <mergeCell ref="A8:B8"/>
    <mergeCell ref="I32:J32"/>
    <mergeCell ref="H35:J35"/>
    <mergeCell ref="A33:J33"/>
    <mergeCell ref="A34:J34"/>
    <mergeCell ref="E1:I1"/>
    <mergeCell ref="A2:J2"/>
    <mergeCell ref="A3:J3"/>
    <mergeCell ref="G9:J9"/>
    <mergeCell ref="C9:F9"/>
    <mergeCell ref="H8:J8"/>
  </mergeCells>
  <printOptions horizontalCentered="1"/>
  <pageMargins left="0.708661417322835" right="0.708661417322835" top="0.236220472440945" bottom="0" header="0.31496062992126" footer="0.31496062992126"/>
  <pageSetup horizontalDpi="600" verticalDpi="600" orientation="landscape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P35"/>
  <sheetViews>
    <sheetView view="pageBreakPreview" zoomScale="90" zoomScaleSheetLayoutView="90" zoomScalePageLayoutView="0" workbookViewId="0" topLeftCell="A9">
      <selection activeCell="H12" sqref="H12:H15"/>
    </sheetView>
  </sheetViews>
  <sheetFormatPr defaultColWidth="9.140625" defaultRowHeight="12.75"/>
  <cols>
    <col min="1" max="1" width="7.421875" style="17" customWidth="1"/>
    <col min="2" max="2" width="17.140625" style="17" customWidth="1"/>
    <col min="3" max="3" width="11.00390625" style="17" customWidth="1"/>
    <col min="4" max="4" width="10.00390625" style="17" customWidth="1"/>
    <col min="5" max="5" width="14.140625" style="17" customWidth="1"/>
    <col min="6" max="6" width="14.28125" style="17" customWidth="1"/>
    <col min="7" max="7" width="13.28125" style="17" customWidth="1"/>
    <col min="8" max="8" width="14.7109375" style="17" customWidth="1"/>
    <col min="9" max="9" width="16.7109375" style="17" customWidth="1"/>
    <col min="10" max="10" width="19.28125" style="17" customWidth="1"/>
    <col min="11" max="16384" width="9.140625" style="17" customWidth="1"/>
  </cols>
  <sheetData>
    <row r="1" spans="5:10" ht="12.75">
      <c r="E1" s="656"/>
      <c r="F1" s="656"/>
      <c r="G1" s="656"/>
      <c r="H1" s="656"/>
      <c r="I1" s="656"/>
      <c r="J1" s="150" t="s">
        <v>374</v>
      </c>
    </row>
    <row r="2" spans="1:10" ht="15">
      <c r="A2" s="743" t="s">
        <v>0</v>
      </c>
      <c r="B2" s="743"/>
      <c r="C2" s="743"/>
      <c r="D2" s="743"/>
      <c r="E2" s="743"/>
      <c r="F2" s="743"/>
      <c r="G2" s="743"/>
      <c r="H2" s="743"/>
      <c r="I2" s="743"/>
      <c r="J2" s="743"/>
    </row>
    <row r="3" spans="1:10" ht="20.25">
      <c r="A3" s="653" t="s">
        <v>648</v>
      </c>
      <c r="B3" s="653"/>
      <c r="C3" s="653"/>
      <c r="D3" s="653"/>
      <c r="E3" s="653"/>
      <c r="F3" s="653"/>
      <c r="G3" s="653"/>
      <c r="H3" s="653"/>
      <c r="I3" s="653"/>
      <c r="J3" s="653"/>
    </row>
    <row r="4" ht="14.25" customHeight="1"/>
    <row r="5" spans="1:10" ht="15.75">
      <c r="A5" s="747" t="s">
        <v>694</v>
      </c>
      <c r="B5" s="747"/>
      <c r="C5" s="747"/>
      <c r="D5" s="747"/>
      <c r="E5" s="747"/>
      <c r="F5" s="747"/>
      <c r="G5" s="747"/>
      <c r="H5" s="747"/>
      <c r="I5" s="747"/>
      <c r="J5" s="747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655" t="s">
        <v>167</v>
      </c>
      <c r="B8" s="655"/>
      <c r="C8" s="17" t="s">
        <v>826</v>
      </c>
      <c r="H8" s="731" t="s">
        <v>953</v>
      </c>
      <c r="I8" s="731"/>
      <c r="J8" s="731"/>
    </row>
    <row r="9" spans="1:16" ht="12.75">
      <c r="A9" s="657" t="s">
        <v>2</v>
      </c>
      <c r="B9" s="657" t="s">
        <v>3</v>
      </c>
      <c r="C9" s="598" t="s">
        <v>661</v>
      </c>
      <c r="D9" s="599"/>
      <c r="E9" s="599"/>
      <c r="F9" s="600"/>
      <c r="G9" s="598" t="s">
        <v>105</v>
      </c>
      <c r="H9" s="599"/>
      <c r="I9" s="599"/>
      <c r="J9" s="600"/>
      <c r="O9" s="21"/>
      <c r="P9" s="24"/>
    </row>
    <row r="10" spans="1:10" ht="51">
      <c r="A10" s="657"/>
      <c r="B10" s="657"/>
      <c r="C10" s="5" t="s">
        <v>189</v>
      </c>
      <c r="D10" s="5" t="s">
        <v>16</v>
      </c>
      <c r="E10" s="285" t="s">
        <v>966</v>
      </c>
      <c r="F10" s="7" t="s">
        <v>207</v>
      </c>
      <c r="G10" s="5" t="s">
        <v>189</v>
      </c>
      <c r="H10" s="28" t="s">
        <v>17</v>
      </c>
      <c r="I10" s="114" t="s">
        <v>115</v>
      </c>
      <c r="J10" s="5" t="s">
        <v>208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11">
        <v>8</v>
      </c>
      <c r="I11" s="5">
        <v>9</v>
      </c>
      <c r="J11" s="5">
        <v>10</v>
      </c>
    </row>
    <row r="12" spans="1:11" ht="12.75">
      <c r="A12" s="20">
        <v>1</v>
      </c>
      <c r="B12" s="21" t="s">
        <v>826</v>
      </c>
      <c r="C12" s="21">
        <v>134</v>
      </c>
      <c r="D12" s="21">
        <v>12806</v>
      </c>
      <c r="E12" s="387">
        <v>220</v>
      </c>
      <c r="F12" s="21">
        <f>D12*E12</f>
        <v>2817320</v>
      </c>
      <c r="G12" s="21">
        <v>134</v>
      </c>
      <c r="H12" s="31">
        <f>K12*I12</f>
        <v>2680412</v>
      </c>
      <c r="I12" s="31">
        <v>203</v>
      </c>
      <c r="J12" s="31">
        <f>H12/I12</f>
        <v>13204</v>
      </c>
      <c r="K12" s="17">
        <v>13204</v>
      </c>
    </row>
    <row r="13" spans="1:11" ht="12.75">
      <c r="A13" s="20">
        <v>2</v>
      </c>
      <c r="B13" s="21" t="s">
        <v>827</v>
      </c>
      <c r="C13" s="21">
        <v>44</v>
      </c>
      <c r="D13" s="21">
        <v>3251</v>
      </c>
      <c r="E13" s="387">
        <v>220</v>
      </c>
      <c r="F13" s="21">
        <f>D13*E13</f>
        <v>715220</v>
      </c>
      <c r="G13" s="21">
        <v>44</v>
      </c>
      <c r="H13" s="31">
        <f>K13*I13</f>
        <v>746431</v>
      </c>
      <c r="I13" s="31">
        <f>I12</f>
        <v>203</v>
      </c>
      <c r="J13" s="31">
        <f>H13/I13</f>
        <v>3677</v>
      </c>
      <c r="K13" s="17">
        <v>3677</v>
      </c>
    </row>
    <row r="14" spans="1:11" ht="12.75">
      <c r="A14" s="20">
        <v>3</v>
      </c>
      <c r="B14" s="21" t="s">
        <v>828</v>
      </c>
      <c r="C14" s="21">
        <v>7</v>
      </c>
      <c r="D14" s="387">
        <v>724</v>
      </c>
      <c r="E14" s="388">
        <v>220</v>
      </c>
      <c r="F14" s="21">
        <f>D14*E14</f>
        <v>159280</v>
      </c>
      <c r="G14" s="21">
        <v>7</v>
      </c>
      <c r="H14" s="31">
        <f>K14*I14</f>
        <v>190820</v>
      </c>
      <c r="I14" s="31">
        <f>I13</f>
        <v>203</v>
      </c>
      <c r="J14" s="31">
        <f>H14/I14</f>
        <v>940</v>
      </c>
      <c r="K14" s="17">
        <v>940</v>
      </c>
    </row>
    <row r="15" spans="1:11" ht="12.75">
      <c r="A15" s="20">
        <v>4</v>
      </c>
      <c r="B15" s="21" t="s">
        <v>829</v>
      </c>
      <c r="C15" s="21">
        <v>9</v>
      </c>
      <c r="D15" s="21">
        <v>1283</v>
      </c>
      <c r="E15" s="387">
        <v>220</v>
      </c>
      <c r="F15" s="21">
        <f>D15*E15</f>
        <v>282260</v>
      </c>
      <c r="G15" s="21">
        <v>9</v>
      </c>
      <c r="H15" s="31">
        <f>K15*I15</f>
        <v>287042</v>
      </c>
      <c r="I15" s="31">
        <f>I14</f>
        <v>203</v>
      </c>
      <c r="J15" s="31">
        <f>H15/I15</f>
        <v>1414</v>
      </c>
      <c r="K15" s="17">
        <v>1414</v>
      </c>
    </row>
    <row r="16" spans="1:11" ht="12.75">
      <c r="A16" s="20">
        <v>5</v>
      </c>
      <c r="B16" s="21"/>
      <c r="C16" s="21"/>
      <c r="D16" s="21"/>
      <c r="E16" s="21"/>
      <c r="F16" s="30"/>
      <c r="G16" s="21"/>
      <c r="H16" s="31"/>
      <c r="I16" s="31"/>
      <c r="J16" s="31"/>
      <c r="K16" s="17">
        <f>SUM(K12:K15)</f>
        <v>19235</v>
      </c>
    </row>
    <row r="17" spans="1:10" ht="12.75">
      <c r="A17" s="20">
        <v>6</v>
      </c>
      <c r="B17" s="21"/>
      <c r="C17" s="21"/>
      <c r="D17" s="21"/>
      <c r="E17" s="21"/>
      <c r="F17" s="30"/>
      <c r="G17" s="21"/>
      <c r="H17" s="31"/>
      <c r="I17" s="31"/>
      <c r="J17" s="31"/>
    </row>
    <row r="18" spans="1:10" ht="12.75">
      <c r="A18" s="20">
        <v>7</v>
      </c>
      <c r="B18" s="21"/>
      <c r="C18" s="21"/>
      <c r="D18" s="21"/>
      <c r="E18" s="21"/>
      <c r="F18" s="30"/>
      <c r="G18" s="21"/>
      <c r="H18" s="31"/>
      <c r="I18" s="31"/>
      <c r="J18" s="31"/>
    </row>
    <row r="19" spans="1:10" ht="12.75">
      <c r="A19" s="20">
        <v>8</v>
      </c>
      <c r="B19" s="21"/>
      <c r="C19" s="21"/>
      <c r="D19" s="21"/>
      <c r="E19" s="21"/>
      <c r="F19" s="30"/>
      <c r="G19" s="21"/>
      <c r="H19" s="31"/>
      <c r="I19" s="31"/>
      <c r="J19" s="31"/>
    </row>
    <row r="20" spans="1:10" ht="12.75">
      <c r="A20" s="20">
        <v>9</v>
      </c>
      <c r="B20" s="21"/>
      <c r="C20" s="21"/>
      <c r="D20" s="21"/>
      <c r="E20" s="21"/>
      <c r="F20" s="30"/>
      <c r="G20" s="21"/>
      <c r="H20" s="31"/>
      <c r="I20" s="31"/>
      <c r="J20" s="31"/>
    </row>
    <row r="21" spans="1:10" ht="12.75">
      <c r="A21" s="20">
        <v>10</v>
      </c>
      <c r="B21" s="21"/>
      <c r="C21" s="21"/>
      <c r="D21" s="21"/>
      <c r="E21" s="21"/>
      <c r="F21" s="30"/>
      <c r="G21" s="21"/>
      <c r="H21" s="31"/>
      <c r="I21" s="31"/>
      <c r="J21" s="31"/>
    </row>
    <row r="22" spans="1:10" ht="12.75">
      <c r="A22" s="20">
        <v>11</v>
      </c>
      <c r="B22" s="21"/>
      <c r="C22" s="21"/>
      <c r="D22" s="21"/>
      <c r="E22" s="21"/>
      <c r="F22" s="30"/>
      <c r="G22" s="21"/>
      <c r="H22" s="31"/>
      <c r="I22" s="31"/>
      <c r="J22" s="31"/>
    </row>
    <row r="23" spans="1:10" ht="12.75">
      <c r="A23" s="20">
        <v>12</v>
      </c>
      <c r="B23" s="21"/>
      <c r="C23" s="21"/>
      <c r="D23" s="21"/>
      <c r="E23" s="21"/>
      <c r="F23" s="30"/>
      <c r="G23" s="21"/>
      <c r="H23" s="31"/>
      <c r="I23" s="31"/>
      <c r="J23" s="31"/>
    </row>
    <row r="24" spans="1:10" ht="12.75">
      <c r="A24" s="20">
        <v>13</v>
      </c>
      <c r="B24" s="21"/>
      <c r="C24" s="21"/>
      <c r="D24" s="21"/>
      <c r="E24" s="21"/>
      <c r="F24" s="30"/>
      <c r="G24" s="21"/>
      <c r="H24" s="31"/>
      <c r="I24" s="31"/>
      <c r="J24" s="31"/>
    </row>
    <row r="25" spans="1:10" ht="12.75">
      <c r="A25" s="20">
        <v>14</v>
      </c>
      <c r="B25" s="21"/>
      <c r="C25" s="21"/>
      <c r="D25" s="21"/>
      <c r="E25" s="21"/>
      <c r="F25" s="30"/>
      <c r="G25" s="21"/>
      <c r="H25" s="31"/>
      <c r="I25" s="31"/>
      <c r="J25" s="31"/>
    </row>
    <row r="26" spans="1:10" ht="12.75">
      <c r="A26" s="22" t="s">
        <v>7</v>
      </c>
      <c r="B26" s="21"/>
      <c r="C26" s="21"/>
      <c r="D26" s="21"/>
      <c r="E26" s="21"/>
      <c r="F26" s="30"/>
      <c r="G26" s="21"/>
      <c r="H26" s="31"/>
      <c r="I26" s="31"/>
      <c r="J26" s="31"/>
    </row>
    <row r="27" spans="1:10" ht="12.75">
      <c r="A27" s="22" t="s">
        <v>7</v>
      </c>
      <c r="B27" s="21"/>
      <c r="C27" s="21"/>
      <c r="D27" s="21"/>
      <c r="E27" s="21"/>
      <c r="F27" s="30"/>
      <c r="G27" s="21"/>
      <c r="H27" s="31"/>
      <c r="I27" s="31"/>
      <c r="J27" s="31"/>
    </row>
    <row r="28" spans="1:10" ht="12.75">
      <c r="A28" s="3" t="s">
        <v>18</v>
      </c>
      <c r="B28" s="32"/>
      <c r="C28" s="32">
        <f>SUM(C12:C27)</f>
        <v>194</v>
      </c>
      <c r="D28" s="32">
        <f aca="true" t="shared" si="0" ref="D28:J28">SUM(D12:D27)</f>
        <v>18064</v>
      </c>
      <c r="E28" s="32">
        <v>220</v>
      </c>
      <c r="F28" s="32">
        <f t="shared" si="0"/>
        <v>3974080</v>
      </c>
      <c r="G28" s="32">
        <f t="shared" si="0"/>
        <v>194</v>
      </c>
      <c r="H28" s="32">
        <f t="shared" si="0"/>
        <v>3904705</v>
      </c>
      <c r="I28" s="32">
        <v>203</v>
      </c>
      <c r="J28" s="32">
        <f t="shared" si="0"/>
        <v>19235</v>
      </c>
    </row>
    <row r="29" spans="1:10" ht="12.75">
      <c r="A29" s="13"/>
      <c r="B29" s="33"/>
      <c r="C29" s="33"/>
      <c r="D29" s="24"/>
      <c r="E29" s="24"/>
      <c r="F29" s="24"/>
      <c r="G29" s="24"/>
      <c r="H29" s="24"/>
      <c r="I29" s="24"/>
      <c r="J29" s="24"/>
    </row>
    <row r="30" spans="1:10" ht="12.75">
      <c r="A30" s="13"/>
      <c r="B30" s="33"/>
      <c r="C30" s="33"/>
      <c r="D30" s="24"/>
      <c r="E30" s="24"/>
      <c r="F30" s="24"/>
      <c r="G30" s="24"/>
      <c r="H30" s="24"/>
      <c r="I30" s="24"/>
      <c r="J30" s="24"/>
    </row>
    <row r="31" spans="1:10" ht="12.75">
      <c r="A31" s="13"/>
      <c r="B31" s="33"/>
      <c r="C31" s="33"/>
      <c r="D31" s="24"/>
      <c r="E31" s="24"/>
      <c r="F31" s="24"/>
      <c r="G31" s="24"/>
      <c r="H31" s="24"/>
      <c r="I31" s="24"/>
      <c r="J31" s="24"/>
    </row>
    <row r="32" spans="1:10" ht="15.75" customHeight="1">
      <c r="A32" s="16" t="s">
        <v>971</v>
      </c>
      <c r="B32" s="16"/>
      <c r="C32" s="16"/>
      <c r="D32" s="16"/>
      <c r="E32" s="16"/>
      <c r="F32" s="16"/>
      <c r="G32" s="16"/>
      <c r="I32" s="666" t="s">
        <v>12</v>
      </c>
      <c r="J32" s="666"/>
    </row>
    <row r="33" spans="1:10" ht="12.75" customHeight="1">
      <c r="A33" s="667" t="s">
        <v>13</v>
      </c>
      <c r="B33" s="667"/>
      <c r="C33" s="667"/>
      <c r="D33" s="667"/>
      <c r="E33" s="667"/>
      <c r="F33" s="667"/>
      <c r="G33" s="667"/>
      <c r="H33" s="667"/>
      <c r="I33" s="667"/>
      <c r="J33" s="667"/>
    </row>
    <row r="34" spans="1:10" ht="12.75" customHeight="1">
      <c r="A34" s="667" t="s">
        <v>19</v>
      </c>
      <c r="B34" s="667"/>
      <c r="C34" s="667"/>
      <c r="D34" s="667"/>
      <c r="E34" s="667"/>
      <c r="F34" s="667"/>
      <c r="G34" s="667"/>
      <c r="H34" s="667"/>
      <c r="I34" s="667"/>
      <c r="J34" s="667"/>
    </row>
    <row r="35" spans="1:10" ht="12.75">
      <c r="A35" s="16"/>
      <c r="B35" s="16"/>
      <c r="C35" s="16"/>
      <c r="E35" s="16"/>
      <c r="H35" s="655" t="s">
        <v>84</v>
      </c>
      <c r="I35" s="655"/>
      <c r="J35" s="655"/>
    </row>
  </sheetData>
  <sheetProtection/>
  <mergeCells count="14">
    <mergeCell ref="A34:J34"/>
    <mergeCell ref="H35:J35"/>
    <mergeCell ref="A9:A10"/>
    <mergeCell ref="B9:B10"/>
    <mergeCell ref="C9:F9"/>
    <mergeCell ref="G9:J9"/>
    <mergeCell ref="I32:J32"/>
    <mergeCell ref="A33:J33"/>
    <mergeCell ref="E1:I1"/>
    <mergeCell ref="A2:J2"/>
    <mergeCell ref="A3:J3"/>
    <mergeCell ref="A5:J5"/>
    <mergeCell ref="A8:B8"/>
    <mergeCell ref="H8:J8"/>
  </mergeCells>
  <printOptions horizontalCentered="1"/>
  <pageMargins left="0.708661417322835" right="0.708661417322835" top="0.236220472440945" bottom="0" header="0.31496062992126" footer="0.31496062992126"/>
  <pageSetup horizontalDpi="600" verticalDpi="600" orientation="landscape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view="pageBreakPreview" zoomScale="90" zoomScaleSheetLayoutView="90" zoomScalePageLayoutView="0" workbookViewId="0" topLeftCell="A1">
      <selection activeCell="A32" sqref="A32"/>
    </sheetView>
  </sheetViews>
  <sheetFormatPr defaultColWidth="9.140625" defaultRowHeight="12.75"/>
  <cols>
    <col min="1" max="1" width="7.421875" style="17" customWidth="1"/>
    <col min="2" max="2" width="17.140625" style="17" customWidth="1"/>
    <col min="3" max="3" width="11.00390625" style="17" customWidth="1"/>
    <col min="4" max="4" width="10.00390625" style="17" customWidth="1"/>
    <col min="5" max="5" width="13.140625" style="17" customWidth="1"/>
    <col min="6" max="6" width="14.28125" style="17" customWidth="1"/>
    <col min="7" max="7" width="13.28125" style="17" customWidth="1"/>
    <col min="8" max="8" width="14.7109375" style="17" customWidth="1"/>
    <col min="9" max="9" width="16.7109375" style="17" customWidth="1"/>
    <col min="10" max="10" width="19.28125" style="17" customWidth="1"/>
    <col min="11" max="16384" width="9.140625" style="17" customWidth="1"/>
  </cols>
  <sheetData>
    <row r="1" spans="5:10" ht="12.75">
      <c r="E1" s="656"/>
      <c r="F1" s="656"/>
      <c r="G1" s="656"/>
      <c r="H1" s="656"/>
      <c r="I1" s="656"/>
      <c r="J1" s="150" t="s">
        <v>376</v>
      </c>
    </row>
    <row r="2" spans="1:10" ht="15">
      <c r="A2" s="743" t="s">
        <v>0</v>
      </c>
      <c r="B2" s="743"/>
      <c r="C2" s="743"/>
      <c r="D2" s="743"/>
      <c r="E2" s="743"/>
      <c r="F2" s="743"/>
      <c r="G2" s="743"/>
      <c r="H2" s="743"/>
      <c r="I2" s="743"/>
      <c r="J2" s="743"/>
    </row>
    <row r="3" spans="1:10" ht="20.25">
      <c r="A3" s="653" t="s">
        <v>648</v>
      </c>
      <c r="B3" s="653"/>
      <c r="C3" s="653"/>
      <c r="D3" s="653"/>
      <c r="E3" s="653"/>
      <c r="F3" s="653"/>
      <c r="G3" s="653"/>
      <c r="H3" s="653"/>
      <c r="I3" s="653"/>
      <c r="J3" s="653"/>
    </row>
    <row r="4" ht="14.25" customHeight="1"/>
    <row r="5" spans="1:10" ht="19.5" customHeight="1">
      <c r="A5" s="747" t="s">
        <v>695</v>
      </c>
      <c r="B5" s="747"/>
      <c r="C5" s="747"/>
      <c r="D5" s="747"/>
      <c r="E5" s="747"/>
      <c r="F5" s="747"/>
      <c r="G5" s="747"/>
      <c r="H5" s="747"/>
      <c r="I5" s="747"/>
      <c r="J5" s="747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655" t="s">
        <v>167</v>
      </c>
      <c r="B8" s="655"/>
      <c r="C8" s="17" t="s">
        <v>826</v>
      </c>
      <c r="H8" s="731" t="s">
        <v>953</v>
      </c>
      <c r="I8" s="731"/>
      <c r="J8" s="731"/>
    </row>
    <row r="9" spans="1:16" ht="12.75">
      <c r="A9" s="657" t="s">
        <v>2</v>
      </c>
      <c r="B9" s="657" t="s">
        <v>3</v>
      </c>
      <c r="C9" s="598" t="s">
        <v>663</v>
      </c>
      <c r="D9" s="599"/>
      <c r="E9" s="599"/>
      <c r="F9" s="600"/>
      <c r="G9" s="598" t="s">
        <v>105</v>
      </c>
      <c r="H9" s="599"/>
      <c r="I9" s="599"/>
      <c r="J9" s="600"/>
      <c r="O9" s="21"/>
      <c r="P9" s="24"/>
    </row>
    <row r="10" spans="1:10" ht="77.25" customHeight="1">
      <c r="A10" s="657"/>
      <c r="B10" s="657"/>
      <c r="C10" s="5" t="s">
        <v>189</v>
      </c>
      <c r="D10" s="5" t="s">
        <v>16</v>
      </c>
      <c r="E10" s="285" t="s">
        <v>662</v>
      </c>
      <c r="F10" s="7" t="s">
        <v>207</v>
      </c>
      <c r="G10" s="5" t="s">
        <v>189</v>
      </c>
      <c r="H10" s="28" t="s">
        <v>17</v>
      </c>
      <c r="I10" s="114" t="s">
        <v>115</v>
      </c>
      <c r="J10" s="5" t="s">
        <v>208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11">
        <v>8</v>
      </c>
      <c r="I11" s="5">
        <v>9</v>
      </c>
      <c r="J11" s="5">
        <v>10</v>
      </c>
    </row>
    <row r="12" spans="1:10" ht="12.75">
      <c r="A12" s="20">
        <v>1</v>
      </c>
      <c r="B12" s="21" t="s">
        <v>826</v>
      </c>
      <c r="C12" s="756" t="s">
        <v>825</v>
      </c>
      <c r="D12" s="757"/>
      <c r="E12" s="757"/>
      <c r="F12" s="757"/>
      <c r="G12" s="757"/>
      <c r="H12" s="757"/>
      <c r="I12" s="757"/>
      <c r="J12" s="758"/>
    </row>
    <row r="13" spans="1:10" ht="12.75">
      <c r="A13" s="20">
        <v>2</v>
      </c>
      <c r="B13" s="21" t="s">
        <v>827</v>
      </c>
      <c r="C13" s="759"/>
      <c r="D13" s="760"/>
      <c r="E13" s="760"/>
      <c r="F13" s="760"/>
      <c r="G13" s="760"/>
      <c r="H13" s="760"/>
      <c r="I13" s="760"/>
      <c r="J13" s="761"/>
    </row>
    <row r="14" spans="1:10" ht="12.75">
      <c r="A14" s="20">
        <v>3</v>
      </c>
      <c r="B14" s="21" t="s">
        <v>828</v>
      </c>
      <c r="C14" s="759"/>
      <c r="D14" s="760"/>
      <c r="E14" s="760"/>
      <c r="F14" s="760"/>
      <c r="G14" s="760"/>
      <c r="H14" s="760"/>
      <c r="I14" s="760"/>
      <c r="J14" s="761"/>
    </row>
    <row r="15" spans="1:10" ht="12.75">
      <c r="A15" s="20">
        <v>4</v>
      </c>
      <c r="B15" s="21" t="s">
        <v>829</v>
      </c>
      <c r="C15" s="759"/>
      <c r="D15" s="760"/>
      <c r="E15" s="760"/>
      <c r="F15" s="760"/>
      <c r="G15" s="760"/>
      <c r="H15" s="760"/>
      <c r="I15" s="760"/>
      <c r="J15" s="761"/>
    </row>
    <row r="16" spans="1:10" ht="12.75">
      <c r="A16" s="20">
        <v>5</v>
      </c>
      <c r="B16" s="21"/>
      <c r="C16" s="759"/>
      <c r="D16" s="760"/>
      <c r="E16" s="760"/>
      <c r="F16" s="760"/>
      <c r="G16" s="760"/>
      <c r="H16" s="760"/>
      <c r="I16" s="760"/>
      <c r="J16" s="761"/>
    </row>
    <row r="17" spans="1:10" ht="12.75">
      <c r="A17" s="20">
        <v>6</v>
      </c>
      <c r="B17" s="21"/>
      <c r="C17" s="759"/>
      <c r="D17" s="760"/>
      <c r="E17" s="760"/>
      <c r="F17" s="760"/>
      <c r="G17" s="760"/>
      <c r="H17" s="760"/>
      <c r="I17" s="760"/>
      <c r="J17" s="761"/>
    </row>
    <row r="18" spans="1:10" ht="12.75">
      <c r="A18" s="20">
        <v>7</v>
      </c>
      <c r="B18" s="21"/>
      <c r="C18" s="759"/>
      <c r="D18" s="760"/>
      <c r="E18" s="760"/>
      <c r="F18" s="760"/>
      <c r="G18" s="760"/>
      <c r="H18" s="760"/>
      <c r="I18" s="760"/>
      <c r="J18" s="761"/>
    </row>
    <row r="19" spans="1:10" ht="12.75">
      <c r="A19" s="20">
        <v>8</v>
      </c>
      <c r="B19" s="21"/>
      <c r="C19" s="759"/>
      <c r="D19" s="760"/>
      <c r="E19" s="760"/>
      <c r="F19" s="760"/>
      <c r="G19" s="760"/>
      <c r="H19" s="760"/>
      <c r="I19" s="760"/>
      <c r="J19" s="761"/>
    </row>
    <row r="20" spans="1:10" ht="12.75">
      <c r="A20" s="20">
        <v>9</v>
      </c>
      <c r="B20" s="21"/>
      <c r="C20" s="759"/>
      <c r="D20" s="760"/>
      <c r="E20" s="760"/>
      <c r="F20" s="760"/>
      <c r="G20" s="760"/>
      <c r="H20" s="760"/>
      <c r="I20" s="760"/>
      <c r="J20" s="761"/>
    </row>
    <row r="21" spans="1:10" ht="12.75">
      <c r="A21" s="20">
        <v>10</v>
      </c>
      <c r="B21" s="21"/>
      <c r="C21" s="759"/>
      <c r="D21" s="760"/>
      <c r="E21" s="760"/>
      <c r="F21" s="760"/>
      <c r="G21" s="760"/>
      <c r="H21" s="760"/>
      <c r="I21" s="760"/>
      <c r="J21" s="761"/>
    </row>
    <row r="22" spans="1:10" ht="12.75">
      <c r="A22" s="20">
        <v>11</v>
      </c>
      <c r="B22" s="21"/>
      <c r="C22" s="759"/>
      <c r="D22" s="760"/>
      <c r="E22" s="760"/>
      <c r="F22" s="760"/>
      <c r="G22" s="760"/>
      <c r="H22" s="760"/>
      <c r="I22" s="760"/>
      <c r="J22" s="761"/>
    </row>
    <row r="23" spans="1:10" ht="12.75">
      <c r="A23" s="20">
        <v>12</v>
      </c>
      <c r="B23" s="21"/>
      <c r="C23" s="759"/>
      <c r="D23" s="760"/>
      <c r="E23" s="760"/>
      <c r="F23" s="760"/>
      <c r="G23" s="760"/>
      <c r="H23" s="760"/>
      <c r="I23" s="760"/>
      <c r="J23" s="761"/>
    </row>
    <row r="24" spans="1:10" ht="12.75">
      <c r="A24" s="20">
        <v>13</v>
      </c>
      <c r="B24" s="21"/>
      <c r="C24" s="759"/>
      <c r="D24" s="760"/>
      <c r="E24" s="760"/>
      <c r="F24" s="760"/>
      <c r="G24" s="760"/>
      <c r="H24" s="760"/>
      <c r="I24" s="760"/>
      <c r="J24" s="761"/>
    </row>
    <row r="25" spans="1:10" ht="12.75">
      <c r="A25" s="20">
        <v>14</v>
      </c>
      <c r="B25" s="21"/>
      <c r="C25" s="759"/>
      <c r="D25" s="760"/>
      <c r="E25" s="760"/>
      <c r="F25" s="760"/>
      <c r="G25" s="760"/>
      <c r="H25" s="760"/>
      <c r="I25" s="760"/>
      <c r="J25" s="761"/>
    </row>
    <row r="26" spans="1:10" ht="12.75">
      <c r="A26" s="22" t="s">
        <v>7</v>
      </c>
      <c r="B26" s="21"/>
      <c r="C26" s="759"/>
      <c r="D26" s="760"/>
      <c r="E26" s="760"/>
      <c r="F26" s="760"/>
      <c r="G26" s="760"/>
      <c r="H26" s="760"/>
      <c r="I26" s="760"/>
      <c r="J26" s="761"/>
    </row>
    <row r="27" spans="1:10" ht="12.75">
      <c r="A27" s="22" t="s">
        <v>7</v>
      </c>
      <c r="B27" s="21"/>
      <c r="C27" s="762"/>
      <c r="D27" s="763"/>
      <c r="E27" s="763"/>
      <c r="F27" s="763"/>
      <c r="G27" s="763"/>
      <c r="H27" s="763"/>
      <c r="I27" s="763"/>
      <c r="J27" s="764"/>
    </row>
    <row r="28" spans="1:10" ht="12.75">
      <c r="A28" s="3" t="s">
        <v>18</v>
      </c>
      <c r="B28" s="32"/>
      <c r="C28" s="32"/>
      <c r="D28" s="21"/>
      <c r="E28" s="21"/>
      <c r="F28" s="30"/>
      <c r="G28" s="21"/>
      <c r="H28" s="31"/>
      <c r="I28" s="31"/>
      <c r="J28" s="31"/>
    </row>
    <row r="29" spans="1:10" ht="12.75">
      <c r="A29" s="13"/>
      <c r="B29" s="33"/>
      <c r="C29" s="33"/>
      <c r="D29" s="24"/>
      <c r="E29" s="24"/>
      <c r="F29" s="24"/>
      <c r="G29" s="24"/>
      <c r="H29" s="24"/>
      <c r="I29" s="24"/>
      <c r="J29" s="24"/>
    </row>
    <row r="30" spans="1:10" ht="12.75">
      <c r="A30" s="13"/>
      <c r="B30" s="33"/>
      <c r="C30" s="33"/>
      <c r="D30" s="24"/>
      <c r="E30" s="24"/>
      <c r="F30" s="24"/>
      <c r="G30" s="24"/>
      <c r="H30" s="24"/>
      <c r="I30" s="24"/>
      <c r="J30" s="24"/>
    </row>
    <row r="31" spans="1:10" ht="12.75">
      <c r="A31" s="13"/>
      <c r="B31" s="33"/>
      <c r="C31" s="33"/>
      <c r="D31" s="24"/>
      <c r="E31" s="24"/>
      <c r="F31" s="24"/>
      <c r="G31" s="24"/>
      <c r="H31" s="24"/>
      <c r="I31" s="24"/>
      <c r="J31" s="24"/>
    </row>
    <row r="32" spans="1:10" ht="15.75" customHeight="1">
      <c r="A32" s="16" t="s">
        <v>971</v>
      </c>
      <c r="B32" s="16"/>
      <c r="C32" s="16"/>
      <c r="D32" s="16"/>
      <c r="E32" s="16"/>
      <c r="F32" s="16"/>
      <c r="G32" s="16"/>
      <c r="I32" s="666" t="s">
        <v>12</v>
      </c>
      <c r="J32" s="666"/>
    </row>
    <row r="33" spans="1:10" ht="12.75" customHeight="1">
      <c r="A33" s="667" t="s">
        <v>13</v>
      </c>
      <c r="B33" s="667"/>
      <c r="C33" s="667"/>
      <c r="D33" s="667"/>
      <c r="E33" s="667"/>
      <c r="F33" s="667"/>
      <c r="G33" s="667"/>
      <c r="H33" s="667"/>
      <c r="I33" s="667"/>
      <c r="J33" s="667"/>
    </row>
    <row r="34" spans="1:10" ht="12.75" customHeight="1">
      <c r="A34" s="667" t="s">
        <v>19</v>
      </c>
      <c r="B34" s="667"/>
      <c r="C34" s="667"/>
      <c r="D34" s="667"/>
      <c r="E34" s="667"/>
      <c r="F34" s="667"/>
      <c r="G34" s="667"/>
      <c r="H34" s="667"/>
      <c r="I34" s="667"/>
      <c r="J34" s="667"/>
    </row>
    <row r="35" spans="1:10" ht="12.75">
      <c r="A35" s="16"/>
      <c r="B35" s="16"/>
      <c r="C35" s="16"/>
      <c r="E35" s="16"/>
      <c r="H35" s="655" t="s">
        <v>84</v>
      </c>
      <c r="I35" s="655"/>
      <c r="J35" s="655"/>
    </row>
    <row r="39" spans="1:10" ht="12.75">
      <c r="A39" s="755"/>
      <c r="B39" s="755"/>
      <c r="C39" s="755"/>
      <c r="D39" s="755"/>
      <c r="E39" s="755"/>
      <c r="F39" s="755"/>
      <c r="G39" s="755"/>
      <c r="H39" s="755"/>
      <c r="I39" s="755"/>
      <c r="J39" s="755"/>
    </row>
    <row r="41" spans="1:10" ht="12.75">
      <c r="A41" s="755"/>
      <c r="B41" s="755"/>
      <c r="C41" s="755"/>
      <c r="D41" s="755"/>
      <c r="E41" s="755"/>
      <c r="F41" s="755"/>
      <c r="G41" s="755"/>
      <c r="H41" s="755"/>
      <c r="I41" s="755"/>
      <c r="J41" s="755"/>
    </row>
  </sheetData>
  <sheetProtection/>
  <mergeCells count="17">
    <mergeCell ref="C12:J27"/>
    <mergeCell ref="E1:I1"/>
    <mergeCell ref="A2:J2"/>
    <mergeCell ref="A3:J3"/>
    <mergeCell ref="A5:J5"/>
    <mergeCell ref="A8:B8"/>
    <mergeCell ref="H8:J8"/>
    <mergeCell ref="A34:J34"/>
    <mergeCell ref="H35:J35"/>
    <mergeCell ref="A39:J39"/>
    <mergeCell ref="A41:J41"/>
    <mergeCell ref="A9:A10"/>
    <mergeCell ref="B9:B10"/>
    <mergeCell ref="C9:F9"/>
    <mergeCell ref="G9:J9"/>
    <mergeCell ref="I32:J32"/>
    <mergeCell ref="A33:J33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view="pageBreakPreview" zoomScale="90" zoomScaleSheetLayoutView="90" zoomScalePageLayoutView="0" workbookViewId="0" topLeftCell="A4">
      <selection activeCell="A32" sqref="A32"/>
    </sheetView>
  </sheetViews>
  <sheetFormatPr defaultColWidth="9.140625" defaultRowHeight="12.75"/>
  <cols>
    <col min="1" max="1" width="7.421875" style="17" customWidth="1"/>
    <col min="2" max="2" width="17.140625" style="17" customWidth="1"/>
    <col min="3" max="3" width="11.00390625" style="17" customWidth="1"/>
    <col min="4" max="4" width="10.00390625" style="17" customWidth="1"/>
    <col min="5" max="5" width="13.140625" style="17" customWidth="1"/>
    <col min="6" max="6" width="14.28125" style="17" customWidth="1"/>
    <col min="7" max="7" width="13.28125" style="17" customWidth="1"/>
    <col min="8" max="8" width="14.7109375" style="17" customWidth="1"/>
    <col min="9" max="9" width="16.7109375" style="17" customWidth="1"/>
    <col min="10" max="10" width="19.28125" style="17" customWidth="1"/>
    <col min="11" max="16384" width="9.140625" style="17" customWidth="1"/>
  </cols>
  <sheetData>
    <row r="1" spans="5:10" ht="12.75">
      <c r="E1" s="656"/>
      <c r="F1" s="656"/>
      <c r="G1" s="656"/>
      <c r="H1" s="656"/>
      <c r="I1" s="656"/>
      <c r="J1" s="150" t="s">
        <v>375</v>
      </c>
    </row>
    <row r="2" spans="1:10" ht="15">
      <c r="A2" s="743" t="s">
        <v>0</v>
      </c>
      <c r="B2" s="743"/>
      <c r="C2" s="743"/>
      <c r="D2" s="743"/>
      <c r="E2" s="743"/>
      <c r="F2" s="743"/>
      <c r="G2" s="743"/>
      <c r="H2" s="743"/>
      <c r="I2" s="743"/>
      <c r="J2" s="743"/>
    </row>
    <row r="3" spans="1:10" ht="20.25">
      <c r="A3" s="653" t="s">
        <v>648</v>
      </c>
      <c r="B3" s="653"/>
      <c r="C3" s="653"/>
      <c r="D3" s="653"/>
      <c r="E3" s="653"/>
      <c r="F3" s="653"/>
      <c r="G3" s="653"/>
      <c r="H3" s="653"/>
      <c r="I3" s="653"/>
      <c r="J3" s="653"/>
    </row>
    <row r="4" ht="14.25" customHeight="1"/>
    <row r="5" spans="1:10" ht="31.5" customHeight="1">
      <c r="A5" s="747" t="s">
        <v>664</v>
      </c>
      <c r="B5" s="747"/>
      <c r="C5" s="747"/>
      <c r="D5" s="747"/>
      <c r="E5" s="747"/>
      <c r="F5" s="747"/>
      <c r="G5" s="747"/>
      <c r="H5" s="747"/>
      <c r="I5" s="747"/>
      <c r="J5" s="747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655" t="s">
        <v>167</v>
      </c>
      <c r="B8" s="655"/>
      <c r="C8" s="17" t="s">
        <v>826</v>
      </c>
      <c r="H8" s="731" t="s">
        <v>953</v>
      </c>
      <c r="I8" s="731"/>
      <c r="J8" s="731"/>
    </row>
    <row r="9" spans="1:16" ht="12.75">
      <c r="A9" s="657" t="s">
        <v>2</v>
      </c>
      <c r="B9" s="657" t="s">
        <v>3</v>
      </c>
      <c r="C9" s="598" t="s">
        <v>661</v>
      </c>
      <c r="D9" s="599"/>
      <c r="E9" s="599"/>
      <c r="F9" s="600"/>
      <c r="G9" s="598" t="s">
        <v>105</v>
      </c>
      <c r="H9" s="599"/>
      <c r="I9" s="599"/>
      <c r="J9" s="600"/>
      <c r="O9" s="21"/>
      <c r="P9" s="24"/>
    </row>
    <row r="10" spans="1:10" ht="53.25" customHeight="1">
      <c r="A10" s="657"/>
      <c r="B10" s="657"/>
      <c r="C10" s="5" t="s">
        <v>189</v>
      </c>
      <c r="D10" s="5" t="s">
        <v>16</v>
      </c>
      <c r="E10" s="285" t="s">
        <v>377</v>
      </c>
      <c r="F10" s="7" t="s">
        <v>207</v>
      </c>
      <c r="G10" s="5" t="s">
        <v>189</v>
      </c>
      <c r="H10" s="28" t="s">
        <v>17</v>
      </c>
      <c r="I10" s="114" t="s">
        <v>115</v>
      </c>
      <c r="J10" s="5" t="s">
        <v>208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11">
        <v>8</v>
      </c>
      <c r="I11" s="5">
        <v>9</v>
      </c>
      <c r="J11" s="5">
        <v>10</v>
      </c>
    </row>
    <row r="12" spans="1:10" ht="12.75">
      <c r="A12" s="20">
        <v>1</v>
      </c>
      <c r="B12" s="21" t="s">
        <v>826</v>
      </c>
      <c r="C12" s="756" t="s">
        <v>825</v>
      </c>
      <c r="D12" s="757"/>
      <c r="E12" s="757"/>
      <c r="F12" s="757"/>
      <c r="G12" s="757"/>
      <c r="H12" s="757"/>
      <c r="I12" s="757"/>
      <c r="J12" s="758"/>
    </row>
    <row r="13" spans="1:10" ht="12.75">
      <c r="A13" s="20">
        <v>2</v>
      </c>
      <c r="B13" s="21" t="s">
        <v>827</v>
      </c>
      <c r="C13" s="759"/>
      <c r="D13" s="760"/>
      <c r="E13" s="760"/>
      <c r="F13" s="760"/>
      <c r="G13" s="760"/>
      <c r="H13" s="760"/>
      <c r="I13" s="760"/>
      <c r="J13" s="761"/>
    </row>
    <row r="14" spans="1:10" ht="12.75">
      <c r="A14" s="20">
        <v>3</v>
      </c>
      <c r="B14" s="21" t="s">
        <v>828</v>
      </c>
      <c r="C14" s="759"/>
      <c r="D14" s="760"/>
      <c r="E14" s="760"/>
      <c r="F14" s="760"/>
      <c r="G14" s="760"/>
      <c r="H14" s="760"/>
      <c r="I14" s="760"/>
      <c r="J14" s="761"/>
    </row>
    <row r="15" spans="1:10" ht="12.75">
      <c r="A15" s="20">
        <v>4</v>
      </c>
      <c r="B15" s="21" t="s">
        <v>829</v>
      </c>
      <c r="C15" s="759"/>
      <c r="D15" s="760"/>
      <c r="E15" s="760"/>
      <c r="F15" s="760"/>
      <c r="G15" s="760"/>
      <c r="H15" s="760"/>
      <c r="I15" s="760"/>
      <c r="J15" s="761"/>
    </row>
    <row r="16" spans="1:10" ht="12.75">
      <c r="A16" s="20">
        <v>5</v>
      </c>
      <c r="B16" s="21"/>
      <c r="C16" s="759"/>
      <c r="D16" s="760"/>
      <c r="E16" s="760"/>
      <c r="F16" s="760"/>
      <c r="G16" s="760"/>
      <c r="H16" s="760"/>
      <c r="I16" s="760"/>
      <c r="J16" s="761"/>
    </row>
    <row r="17" spans="1:10" ht="12.75">
      <c r="A17" s="20">
        <v>6</v>
      </c>
      <c r="B17" s="21"/>
      <c r="C17" s="759"/>
      <c r="D17" s="760"/>
      <c r="E17" s="760"/>
      <c r="F17" s="760"/>
      <c r="G17" s="760"/>
      <c r="H17" s="760"/>
      <c r="I17" s="760"/>
      <c r="J17" s="761"/>
    </row>
    <row r="18" spans="1:10" ht="12.75">
      <c r="A18" s="20">
        <v>7</v>
      </c>
      <c r="B18" s="21"/>
      <c r="C18" s="759"/>
      <c r="D18" s="760"/>
      <c r="E18" s="760"/>
      <c r="F18" s="760"/>
      <c r="G18" s="760"/>
      <c r="H18" s="760"/>
      <c r="I18" s="760"/>
      <c r="J18" s="761"/>
    </row>
    <row r="19" spans="1:10" ht="12.75">
      <c r="A19" s="20">
        <v>8</v>
      </c>
      <c r="B19" s="21"/>
      <c r="C19" s="759"/>
      <c r="D19" s="760"/>
      <c r="E19" s="760"/>
      <c r="F19" s="760"/>
      <c r="G19" s="760"/>
      <c r="H19" s="760"/>
      <c r="I19" s="760"/>
      <c r="J19" s="761"/>
    </row>
    <row r="20" spans="1:10" ht="12.75">
      <c r="A20" s="20">
        <v>9</v>
      </c>
      <c r="B20" s="21"/>
      <c r="C20" s="759"/>
      <c r="D20" s="760"/>
      <c r="E20" s="760"/>
      <c r="F20" s="760"/>
      <c r="G20" s="760"/>
      <c r="H20" s="760"/>
      <c r="I20" s="760"/>
      <c r="J20" s="761"/>
    </row>
    <row r="21" spans="1:10" ht="12.75">
      <c r="A21" s="20">
        <v>10</v>
      </c>
      <c r="B21" s="21"/>
      <c r="C21" s="759"/>
      <c r="D21" s="760"/>
      <c r="E21" s="760"/>
      <c r="F21" s="760"/>
      <c r="G21" s="760"/>
      <c r="H21" s="760"/>
      <c r="I21" s="760"/>
      <c r="J21" s="761"/>
    </row>
    <row r="22" spans="1:10" ht="12.75">
      <c r="A22" s="20">
        <v>11</v>
      </c>
      <c r="B22" s="21"/>
      <c r="C22" s="759"/>
      <c r="D22" s="760"/>
      <c r="E22" s="760"/>
      <c r="F22" s="760"/>
      <c r="G22" s="760"/>
      <c r="H22" s="760"/>
      <c r="I22" s="760"/>
      <c r="J22" s="761"/>
    </row>
    <row r="23" spans="1:10" ht="12.75">
      <c r="A23" s="20">
        <v>12</v>
      </c>
      <c r="B23" s="21"/>
      <c r="C23" s="759"/>
      <c r="D23" s="760"/>
      <c r="E23" s="760"/>
      <c r="F23" s="760"/>
      <c r="G23" s="760"/>
      <c r="H23" s="760"/>
      <c r="I23" s="760"/>
      <c r="J23" s="761"/>
    </row>
    <row r="24" spans="1:10" ht="12.75">
      <c r="A24" s="20">
        <v>13</v>
      </c>
      <c r="B24" s="21"/>
      <c r="C24" s="759"/>
      <c r="D24" s="760"/>
      <c r="E24" s="760"/>
      <c r="F24" s="760"/>
      <c r="G24" s="760"/>
      <c r="H24" s="760"/>
      <c r="I24" s="760"/>
      <c r="J24" s="761"/>
    </row>
    <row r="25" spans="1:10" ht="12.75">
      <c r="A25" s="20">
        <v>14</v>
      </c>
      <c r="B25" s="21"/>
      <c r="C25" s="759"/>
      <c r="D25" s="760"/>
      <c r="E25" s="760"/>
      <c r="F25" s="760"/>
      <c r="G25" s="760"/>
      <c r="H25" s="760"/>
      <c r="I25" s="760"/>
      <c r="J25" s="761"/>
    </row>
    <row r="26" spans="1:10" ht="12.75">
      <c r="A26" s="22" t="s">
        <v>7</v>
      </c>
      <c r="B26" s="21"/>
      <c r="C26" s="759"/>
      <c r="D26" s="760"/>
      <c r="E26" s="760"/>
      <c r="F26" s="760"/>
      <c r="G26" s="760"/>
      <c r="H26" s="760"/>
      <c r="I26" s="760"/>
      <c r="J26" s="761"/>
    </row>
    <row r="27" spans="1:10" ht="12.75">
      <c r="A27" s="22" t="s">
        <v>7</v>
      </c>
      <c r="B27" s="21"/>
      <c r="C27" s="762"/>
      <c r="D27" s="763"/>
      <c r="E27" s="763"/>
      <c r="F27" s="763"/>
      <c r="G27" s="763"/>
      <c r="H27" s="763"/>
      <c r="I27" s="763"/>
      <c r="J27" s="764"/>
    </row>
    <row r="28" spans="1:10" ht="12.75">
      <c r="A28" s="3" t="s">
        <v>18</v>
      </c>
      <c r="B28" s="32"/>
      <c r="C28" s="32"/>
      <c r="D28" s="21"/>
      <c r="E28" s="21"/>
      <c r="F28" s="30"/>
      <c r="G28" s="21"/>
      <c r="H28" s="31"/>
      <c r="I28" s="31"/>
      <c r="J28" s="31"/>
    </row>
    <row r="29" spans="1:10" ht="12.75">
      <c r="A29" s="13"/>
      <c r="B29" s="33"/>
      <c r="C29" s="33"/>
      <c r="D29" s="24"/>
      <c r="E29" s="24"/>
      <c r="F29" s="24"/>
      <c r="G29" s="24"/>
      <c r="H29" s="24"/>
      <c r="I29" s="24"/>
      <c r="J29" s="24"/>
    </row>
    <row r="30" spans="1:10" ht="12.75">
      <c r="A30" s="13"/>
      <c r="B30" s="33"/>
      <c r="C30" s="33"/>
      <c r="D30" s="24"/>
      <c r="E30" s="24"/>
      <c r="F30" s="24"/>
      <c r="G30" s="24"/>
      <c r="H30" s="24"/>
      <c r="I30" s="24"/>
      <c r="J30" s="24"/>
    </row>
    <row r="31" spans="1:10" ht="12.75">
      <c r="A31" s="13"/>
      <c r="B31" s="33"/>
      <c r="C31" s="33"/>
      <c r="D31" s="24"/>
      <c r="E31" s="24"/>
      <c r="F31" s="24"/>
      <c r="G31" s="24"/>
      <c r="H31" s="24"/>
      <c r="I31" s="24"/>
      <c r="J31" s="24"/>
    </row>
    <row r="32" spans="1:10" ht="15.75" customHeight="1">
      <c r="A32" s="16" t="s">
        <v>971</v>
      </c>
      <c r="B32" s="16"/>
      <c r="C32" s="16"/>
      <c r="D32" s="16"/>
      <c r="E32" s="16"/>
      <c r="F32" s="16"/>
      <c r="G32" s="16"/>
      <c r="I32" s="666" t="s">
        <v>12</v>
      </c>
      <c r="J32" s="666"/>
    </row>
    <row r="33" spans="1:10" ht="12.75" customHeight="1">
      <c r="A33" s="667" t="s">
        <v>13</v>
      </c>
      <c r="B33" s="667"/>
      <c r="C33" s="667"/>
      <c r="D33" s="667"/>
      <c r="E33" s="667"/>
      <c r="F33" s="667"/>
      <c r="G33" s="667"/>
      <c r="H33" s="667"/>
      <c r="I33" s="667"/>
      <c r="J33" s="667"/>
    </row>
    <row r="34" spans="1:10" ht="12.75" customHeight="1">
      <c r="A34" s="667" t="s">
        <v>19</v>
      </c>
      <c r="B34" s="667"/>
      <c r="C34" s="667"/>
      <c r="D34" s="667"/>
      <c r="E34" s="667"/>
      <c r="F34" s="667"/>
      <c r="G34" s="667"/>
      <c r="H34" s="667"/>
      <c r="I34" s="667"/>
      <c r="J34" s="667"/>
    </row>
    <row r="35" spans="1:10" ht="12.75">
      <c r="A35" s="16"/>
      <c r="B35" s="16"/>
      <c r="C35" s="16"/>
      <c r="E35" s="16"/>
      <c r="H35" s="655" t="s">
        <v>84</v>
      </c>
      <c r="I35" s="655"/>
      <c r="J35" s="655"/>
    </row>
    <row r="39" spans="1:10" ht="12.75">
      <c r="A39" s="755"/>
      <c r="B39" s="755"/>
      <c r="C39" s="755"/>
      <c r="D39" s="755"/>
      <c r="E39" s="755"/>
      <c r="F39" s="755"/>
      <c r="G39" s="755"/>
      <c r="H39" s="755"/>
      <c r="I39" s="755"/>
      <c r="J39" s="755"/>
    </row>
    <row r="41" spans="1:10" ht="12.75">
      <c r="A41" s="755"/>
      <c r="B41" s="755"/>
      <c r="C41" s="755"/>
      <c r="D41" s="755"/>
      <c r="E41" s="755"/>
      <c r="F41" s="755"/>
      <c r="G41" s="755"/>
      <c r="H41" s="755"/>
      <c r="I41" s="755"/>
      <c r="J41" s="755"/>
    </row>
  </sheetData>
  <sheetProtection/>
  <mergeCells count="17">
    <mergeCell ref="A34:J34"/>
    <mergeCell ref="H35:J35"/>
    <mergeCell ref="A39:J39"/>
    <mergeCell ref="A41:J41"/>
    <mergeCell ref="A9:A10"/>
    <mergeCell ref="B9:B10"/>
    <mergeCell ref="C9:F9"/>
    <mergeCell ref="G9:J9"/>
    <mergeCell ref="I32:J32"/>
    <mergeCell ref="A33:J33"/>
    <mergeCell ref="C12:J27"/>
    <mergeCell ref="E1:I1"/>
    <mergeCell ref="A2:J2"/>
    <mergeCell ref="A3:J3"/>
    <mergeCell ref="A5:J5"/>
    <mergeCell ref="A8:B8"/>
    <mergeCell ref="H8:J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view="pageBreakPreview" zoomScale="78" zoomScaleSheetLayoutView="78" zoomScalePageLayoutView="0" workbookViewId="0" topLeftCell="A16">
      <selection activeCell="A32" sqref="A32"/>
    </sheetView>
  </sheetViews>
  <sheetFormatPr defaultColWidth="9.140625" defaultRowHeight="12.75"/>
  <cols>
    <col min="1" max="1" width="7.421875" style="17" customWidth="1"/>
    <col min="2" max="2" width="17.140625" style="17" customWidth="1"/>
    <col min="3" max="3" width="11.00390625" style="17" customWidth="1"/>
    <col min="4" max="4" width="10.00390625" style="17" customWidth="1"/>
    <col min="5" max="5" width="13.140625" style="17" customWidth="1"/>
    <col min="6" max="6" width="14.28125" style="17" customWidth="1"/>
    <col min="7" max="7" width="13.28125" style="17" customWidth="1"/>
    <col min="8" max="8" width="14.7109375" style="17" customWidth="1"/>
    <col min="9" max="9" width="16.7109375" style="17" customWidth="1"/>
    <col min="10" max="10" width="19.28125" style="17" customWidth="1"/>
    <col min="11" max="16384" width="9.140625" style="17" customWidth="1"/>
  </cols>
  <sheetData>
    <row r="1" spans="5:10" ht="12.75">
      <c r="E1" s="656"/>
      <c r="F1" s="656"/>
      <c r="G1" s="656"/>
      <c r="H1" s="656"/>
      <c r="I1" s="656"/>
      <c r="J1" s="150" t="s">
        <v>440</v>
      </c>
    </row>
    <row r="2" spans="1:10" ht="15">
      <c r="A2" s="743" t="s">
        <v>0</v>
      </c>
      <c r="B2" s="743"/>
      <c r="C2" s="743"/>
      <c r="D2" s="743"/>
      <c r="E2" s="743"/>
      <c r="F2" s="743"/>
      <c r="G2" s="743"/>
      <c r="H2" s="743"/>
      <c r="I2" s="743"/>
      <c r="J2" s="743"/>
    </row>
    <row r="3" spans="1:10" ht="20.25">
      <c r="A3" s="653" t="s">
        <v>648</v>
      </c>
      <c r="B3" s="653"/>
      <c r="C3" s="653"/>
      <c r="D3" s="653"/>
      <c r="E3" s="653"/>
      <c r="F3" s="653"/>
      <c r="G3" s="653"/>
      <c r="H3" s="653"/>
      <c r="I3" s="653"/>
      <c r="J3" s="653"/>
    </row>
    <row r="4" ht="14.25" customHeight="1"/>
    <row r="5" spans="1:10" ht="31.5" customHeight="1">
      <c r="A5" s="747" t="s">
        <v>665</v>
      </c>
      <c r="B5" s="747"/>
      <c r="C5" s="747"/>
      <c r="D5" s="747"/>
      <c r="E5" s="747"/>
      <c r="F5" s="747"/>
      <c r="G5" s="747"/>
      <c r="H5" s="747"/>
      <c r="I5" s="747"/>
      <c r="J5" s="747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655" t="s">
        <v>167</v>
      </c>
      <c r="B8" s="655"/>
      <c r="C8" s="17" t="s">
        <v>826</v>
      </c>
      <c r="H8" s="731" t="s">
        <v>953</v>
      </c>
      <c r="I8" s="731"/>
      <c r="J8" s="731"/>
    </row>
    <row r="9" spans="1:16" ht="12.75">
      <c r="A9" s="657" t="s">
        <v>2</v>
      </c>
      <c r="B9" s="657" t="s">
        <v>3</v>
      </c>
      <c r="C9" s="598" t="s">
        <v>661</v>
      </c>
      <c r="D9" s="599"/>
      <c r="E9" s="599"/>
      <c r="F9" s="600"/>
      <c r="G9" s="598" t="s">
        <v>105</v>
      </c>
      <c r="H9" s="599"/>
      <c r="I9" s="599"/>
      <c r="J9" s="600"/>
      <c r="O9" s="21"/>
      <c r="P9" s="24"/>
    </row>
    <row r="10" spans="1:10" ht="53.25" customHeight="1">
      <c r="A10" s="657"/>
      <c r="B10" s="657"/>
      <c r="C10" s="5" t="s">
        <v>189</v>
      </c>
      <c r="D10" s="5" t="s">
        <v>16</v>
      </c>
      <c r="E10" s="285" t="s">
        <v>378</v>
      </c>
      <c r="F10" s="7" t="s">
        <v>207</v>
      </c>
      <c r="G10" s="5" t="s">
        <v>189</v>
      </c>
      <c r="H10" s="28" t="s">
        <v>17</v>
      </c>
      <c r="I10" s="114" t="s">
        <v>115</v>
      </c>
      <c r="J10" s="5" t="s">
        <v>208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11">
        <v>8</v>
      </c>
      <c r="I11" s="5">
        <v>9</v>
      </c>
      <c r="J11" s="5">
        <v>10</v>
      </c>
    </row>
    <row r="12" spans="1:10" ht="12.75">
      <c r="A12" s="20">
        <v>1</v>
      </c>
      <c r="B12" s="21" t="s">
        <v>826</v>
      </c>
      <c r="C12" s="756" t="s">
        <v>825</v>
      </c>
      <c r="D12" s="757"/>
      <c r="E12" s="757"/>
      <c r="F12" s="757"/>
      <c r="G12" s="757"/>
      <c r="H12" s="757"/>
      <c r="I12" s="757"/>
      <c r="J12" s="758"/>
    </row>
    <row r="13" spans="1:10" ht="12.75">
      <c r="A13" s="20">
        <v>2</v>
      </c>
      <c r="B13" s="21" t="s">
        <v>827</v>
      </c>
      <c r="C13" s="759"/>
      <c r="D13" s="760"/>
      <c r="E13" s="760"/>
      <c r="F13" s="760"/>
      <c r="G13" s="760"/>
      <c r="H13" s="760"/>
      <c r="I13" s="760"/>
      <c r="J13" s="761"/>
    </row>
    <row r="14" spans="1:10" ht="12.75">
      <c r="A14" s="20">
        <v>3</v>
      </c>
      <c r="B14" s="21" t="s">
        <v>828</v>
      </c>
      <c r="C14" s="759"/>
      <c r="D14" s="760"/>
      <c r="E14" s="760"/>
      <c r="F14" s="760"/>
      <c r="G14" s="760"/>
      <c r="H14" s="760"/>
      <c r="I14" s="760"/>
      <c r="J14" s="761"/>
    </row>
    <row r="15" spans="1:10" ht="12.75">
      <c r="A15" s="20">
        <v>4</v>
      </c>
      <c r="B15" s="21" t="s">
        <v>829</v>
      </c>
      <c r="C15" s="759"/>
      <c r="D15" s="760"/>
      <c r="E15" s="760"/>
      <c r="F15" s="760"/>
      <c r="G15" s="760"/>
      <c r="H15" s="760"/>
      <c r="I15" s="760"/>
      <c r="J15" s="761"/>
    </row>
    <row r="16" spans="1:10" ht="12.75">
      <c r="A16" s="20">
        <v>5</v>
      </c>
      <c r="B16" s="21"/>
      <c r="C16" s="759"/>
      <c r="D16" s="760"/>
      <c r="E16" s="760"/>
      <c r="F16" s="760"/>
      <c r="G16" s="760"/>
      <c r="H16" s="760"/>
      <c r="I16" s="760"/>
      <c r="J16" s="761"/>
    </row>
    <row r="17" spans="1:10" ht="12.75">
      <c r="A17" s="20">
        <v>6</v>
      </c>
      <c r="B17" s="21"/>
      <c r="C17" s="759"/>
      <c r="D17" s="760"/>
      <c r="E17" s="760"/>
      <c r="F17" s="760"/>
      <c r="G17" s="760"/>
      <c r="H17" s="760"/>
      <c r="I17" s="760"/>
      <c r="J17" s="761"/>
    </row>
    <row r="18" spans="1:10" ht="12.75">
      <c r="A18" s="20">
        <v>7</v>
      </c>
      <c r="B18" s="21"/>
      <c r="C18" s="759"/>
      <c r="D18" s="760"/>
      <c r="E18" s="760"/>
      <c r="F18" s="760"/>
      <c r="G18" s="760"/>
      <c r="H18" s="760"/>
      <c r="I18" s="760"/>
      <c r="J18" s="761"/>
    </row>
    <row r="19" spans="1:10" ht="12.75">
      <c r="A19" s="20">
        <v>8</v>
      </c>
      <c r="B19" s="21"/>
      <c r="C19" s="759"/>
      <c r="D19" s="760"/>
      <c r="E19" s="760"/>
      <c r="F19" s="760"/>
      <c r="G19" s="760"/>
      <c r="H19" s="760"/>
      <c r="I19" s="760"/>
      <c r="J19" s="761"/>
    </row>
    <row r="20" spans="1:10" ht="12.75">
      <c r="A20" s="20">
        <v>9</v>
      </c>
      <c r="B20" s="21"/>
      <c r="C20" s="759"/>
      <c r="D20" s="760"/>
      <c r="E20" s="760"/>
      <c r="F20" s="760"/>
      <c r="G20" s="760"/>
      <c r="H20" s="760"/>
      <c r="I20" s="760"/>
      <c r="J20" s="761"/>
    </row>
    <row r="21" spans="1:10" ht="12.75">
      <c r="A21" s="20">
        <v>10</v>
      </c>
      <c r="B21" s="21"/>
      <c r="C21" s="759"/>
      <c r="D21" s="760"/>
      <c r="E21" s="760"/>
      <c r="F21" s="760"/>
      <c r="G21" s="760"/>
      <c r="H21" s="760"/>
      <c r="I21" s="760"/>
      <c r="J21" s="761"/>
    </row>
    <row r="22" spans="1:10" ht="12.75">
      <c r="A22" s="20">
        <v>11</v>
      </c>
      <c r="B22" s="21"/>
      <c r="C22" s="759"/>
      <c r="D22" s="760"/>
      <c r="E22" s="760"/>
      <c r="F22" s="760"/>
      <c r="G22" s="760"/>
      <c r="H22" s="760"/>
      <c r="I22" s="760"/>
      <c r="J22" s="761"/>
    </row>
    <row r="23" spans="1:10" ht="12.75">
      <c r="A23" s="20">
        <v>12</v>
      </c>
      <c r="B23" s="21"/>
      <c r="C23" s="759"/>
      <c r="D23" s="760"/>
      <c r="E23" s="760"/>
      <c r="F23" s="760"/>
      <c r="G23" s="760"/>
      <c r="H23" s="760"/>
      <c r="I23" s="760"/>
      <c r="J23" s="761"/>
    </row>
    <row r="24" spans="1:10" ht="12.75">
      <c r="A24" s="20">
        <v>13</v>
      </c>
      <c r="B24" s="21"/>
      <c r="C24" s="759"/>
      <c r="D24" s="760"/>
      <c r="E24" s="760"/>
      <c r="F24" s="760"/>
      <c r="G24" s="760"/>
      <c r="H24" s="760"/>
      <c r="I24" s="760"/>
      <c r="J24" s="761"/>
    </row>
    <row r="25" spans="1:10" ht="12.75">
      <c r="A25" s="20">
        <v>14</v>
      </c>
      <c r="B25" s="21"/>
      <c r="C25" s="759"/>
      <c r="D25" s="760"/>
      <c r="E25" s="760"/>
      <c r="F25" s="760"/>
      <c r="G25" s="760"/>
      <c r="H25" s="760"/>
      <c r="I25" s="760"/>
      <c r="J25" s="761"/>
    </row>
    <row r="26" spans="1:10" ht="12.75">
      <c r="A26" s="22" t="s">
        <v>7</v>
      </c>
      <c r="B26" s="21"/>
      <c r="C26" s="759"/>
      <c r="D26" s="760"/>
      <c r="E26" s="760"/>
      <c r="F26" s="760"/>
      <c r="G26" s="760"/>
      <c r="H26" s="760"/>
      <c r="I26" s="760"/>
      <c r="J26" s="761"/>
    </row>
    <row r="27" spans="1:10" ht="12.75">
      <c r="A27" s="22" t="s">
        <v>7</v>
      </c>
      <c r="B27" s="21"/>
      <c r="C27" s="762"/>
      <c r="D27" s="763"/>
      <c r="E27" s="763"/>
      <c r="F27" s="763"/>
      <c r="G27" s="763"/>
      <c r="H27" s="763"/>
      <c r="I27" s="763"/>
      <c r="J27" s="764"/>
    </row>
    <row r="28" spans="1:10" ht="12.75">
      <c r="A28" s="3" t="s">
        <v>18</v>
      </c>
      <c r="B28" s="32"/>
      <c r="C28" s="32"/>
      <c r="D28" s="21"/>
      <c r="E28" s="21"/>
      <c r="F28" s="30"/>
      <c r="G28" s="21"/>
      <c r="H28" s="31"/>
      <c r="I28" s="31"/>
      <c r="J28" s="31"/>
    </row>
    <row r="29" spans="1:10" ht="12.75">
      <c r="A29" s="13"/>
      <c r="B29" s="33"/>
      <c r="C29" s="33"/>
      <c r="D29" s="24"/>
      <c r="E29" s="24"/>
      <c r="F29" s="24"/>
      <c r="G29" s="24"/>
      <c r="H29" s="24"/>
      <c r="I29" s="24"/>
      <c r="J29" s="24"/>
    </row>
    <row r="30" spans="1:10" ht="12.75">
      <c r="A30" s="13"/>
      <c r="B30" s="33"/>
      <c r="C30" s="33"/>
      <c r="D30" s="24"/>
      <c r="E30" s="24"/>
      <c r="F30" s="24"/>
      <c r="G30" s="24"/>
      <c r="H30" s="24"/>
      <c r="I30" s="24"/>
      <c r="J30" s="24"/>
    </row>
    <row r="31" spans="1:10" ht="12.75">
      <c r="A31" s="13"/>
      <c r="B31" s="33"/>
      <c r="C31" s="33"/>
      <c r="D31" s="24"/>
      <c r="E31" s="24"/>
      <c r="F31" s="24"/>
      <c r="G31" s="24"/>
      <c r="H31" s="24"/>
      <c r="I31" s="24"/>
      <c r="J31" s="24"/>
    </row>
    <row r="32" spans="1:10" ht="15.75" customHeight="1">
      <c r="A32" s="16" t="s">
        <v>971</v>
      </c>
      <c r="B32" s="16"/>
      <c r="C32" s="16"/>
      <c r="D32" s="16"/>
      <c r="E32" s="16"/>
      <c r="F32" s="16"/>
      <c r="G32" s="16"/>
      <c r="I32" s="666" t="s">
        <v>12</v>
      </c>
      <c r="J32" s="666"/>
    </row>
    <row r="33" spans="1:10" ht="12.75" customHeight="1">
      <c r="A33" s="667" t="s">
        <v>13</v>
      </c>
      <c r="B33" s="667"/>
      <c r="C33" s="667"/>
      <c r="D33" s="667"/>
      <c r="E33" s="667"/>
      <c r="F33" s="667"/>
      <c r="G33" s="667"/>
      <c r="H33" s="667"/>
      <c r="I33" s="667"/>
      <c r="J33" s="667"/>
    </row>
    <row r="34" spans="1:10" ht="12.75" customHeight="1">
      <c r="A34" s="667" t="s">
        <v>19</v>
      </c>
      <c r="B34" s="667"/>
      <c r="C34" s="667"/>
      <c r="D34" s="667"/>
      <c r="E34" s="667"/>
      <c r="F34" s="667"/>
      <c r="G34" s="667"/>
      <c r="H34" s="667"/>
      <c r="I34" s="667"/>
      <c r="J34" s="667"/>
    </row>
    <row r="35" spans="1:10" ht="12.75">
      <c r="A35" s="16"/>
      <c r="B35" s="16"/>
      <c r="C35" s="16"/>
      <c r="E35" s="16"/>
      <c r="H35" s="655" t="s">
        <v>84</v>
      </c>
      <c r="I35" s="655"/>
      <c r="J35" s="655"/>
    </row>
    <row r="39" spans="1:10" ht="12.75">
      <c r="A39" s="755"/>
      <c r="B39" s="755"/>
      <c r="C39" s="755"/>
      <c r="D39" s="755"/>
      <c r="E39" s="755"/>
      <c r="F39" s="755"/>
      <c r="G39" s="755"/>
      <c r="H39" s="755"/>
      <c r="I39" s="755"/>
      <c r="J39" s="755"/>
    </row>
    <row r="41" spans="1:10" ht="12.75">
      <c r="A41" s="755"/>
      <c r="B41" s="755"/>
      <c r="C41" s="755"/>
      <c r="D41" s="755"/>
      <c r="E41" s="755"/>
      <c r="F41" s="755"/>
      <c r="G41" s="755"/>
      <c r="H41" s="755"/>
      <c r="I41" s="755"/>
      <c r="J41" s="755"/>
    </row>
  </sheetData>
  <sheetProtection/>
  <mergeCells count="17">
    <mergeCell ref="A34:J34"/>
    <mergeCell ref="H35:J35"/>
    <mergeCell ref="A39:J39"/>
    <mergeCell ref="A41:J41"/>
    <mergeCell ref="A9:A10"/>
    <mergeCell ref="B9:B10"/>
    <mergeCell ref="C9:F9"/>
    <mergeCell ref="G9:J9"/>
    <mergeCell ref="I32:J32"/>
    <mergeCell ref="A33:J33"/>
    <mergeCell ref="C12:J27"/>
    <mergeCell ref="E1:I1"/>
    <mergeCell ref="A2:J2"/>
    <mergeCell ref="A3:J3"/>
    <mergeCell ref="A5:J5"/>
    <mergeCell ref="A8:B8"/>
    <mergeCell ref="H8:J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zoomScale="90" zoomScaleSheetLayoutView="90" zoomScalePageLayoutView="0" workbookViewId="0" topLeftCell="A7">
      <selection activeCell="H37" sqref="H37"/>
    </sheetView>
  </sheetViews>
  <sheetFormatPr defaultColWidth="9.140625" defaultRowHeight="12.75"/>
  <cols>
    <col min="1" max="1" width="6.7109375" style="17" customWidth="1"/>
    <col min="2" max="2" width="11.57421875" style="17" customWidth="1"/>
    <col min="3" max="3" width="12.00390625" style="17" customWidth="1"/>
    <col min="4" max="4" width="10.421875" style="17" customWidth="1"/>
    <col min="5" max="5" width="10.140625" style="17" customWidth="1"/>
    <col min="6" max="6" width="13.00390625" style="17" customWidth="1"/>
    <col min="7" max="7" width="15.140625" style="17" customWidth="1"/>
    <col min="8" max="8" width="12.421875" style="17" customWidth="1"/>
    <col min="9" max="9" width="12.140625" style="17" customWidth="1"/>
    <col min="10" max="10" width="11.7109375" style="17" customWidth="1"/>
    <col min="11" max="11" width="12.00390625" style="17" customWidth="1"/>
    <col min="12" max="12" width="14.140625" style="17" customWidth="1"/>
    <col min="13" max="16384" width="9.140625" style="17" customWidth="1"/>
  </cols>
  <sheetData>
    <row r="1" spans="4:15" ht="15">
      <c r="D1" s="38"/>
      <c r="E1" s="38"/>
      <c r="F1" s="38"/>
      <c r="G1" s="38"/>
      <c r="H1" s="38"/>
      <c r="I1" s="38"/>
      <c r="J1" s="38"/>
      <c r="K1" s="38"/>
      <c r="L1" s="468" t="s">
        <v>63</v>
      </c>
      <c r="M1" s="468"/>
      <c r="N1" s="45"/>
      <c r="O1" s="45"/>
    </row>
    <row r="2" spans="1:15" ht="15">
      <c r="A2" s="743" t="s">
        <v>0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47"/>
      <c r="N2" s="47"/>
      <c r="O2" s="47"/>
    </row>
    <row r="3" spans="1:15" ht="20.25">
      <c r="A3" s="653" t="s">
        <v>648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46"/>
      <c r="N3" s="46"/>
      <c r="O3" s="46"/>
    </row>
    <row r="4" ht="10.5" customHeight="1"/>
    <row r="5" spans="1:12" ht="19.5" customHeight="1">
      <c r="A5" s="747" t="s">
        <v>745</v>
      </c>
      <c r="B5" s="747"/>
      <c r="C5" s="747"/>
      <c r="D5" s="747"/>
      <c r="E5" s="747"/>
      <c r="F5" s="747"/>
      <c r="G5" s="747"/>
      <c r="H5" s="747"/>
      <c r="I5" s="747"/>
      <c r="J5" s="747"/>
      <c r="K5" s="747"/>
      <c r="L5" s="747"/>
    </row>
    <row r="6" spans="1:12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2.75">
      <c r="A7" s="655" t="s">
        <v>167</v>
      </c>
      <c r="B7" s="655"/>
      <c r="C7" s="17" t="s">
        <v>826</v>
      </c>
      <c r="F7" s="765" t="s">
        <v>20</v>
      </c>
      <c r="G7" s="765"/>
      <c r="H7" s="765"/>
      <c r="I7" s="765"/>
      <c r="J7" s="765"/>
      <c r="K7" s="765"/>
      <c r="L7" s="765"/>
    </row>
    <row r="8" spans="1:12" ht="12.75">
      <c r="A8" s="16"/>
      <c r="F8" s="18"/>
      <c r="G8" s="110"/>
      <c r="H8" s="110"/>
      <c r="I8" s="753" t="s">
        <v>954</v>
      </c>
      <c r="J8" s="753"/>
      <c r="K8" s="753"/>
      <c r="L8" s="753"/>
    </row>
    <row r="9" spans="1:18" s="16" customFormat="1" ht="12.75">
      <c r="A9" s="657" t="s">
        <v>2</v>
      </c>
      <c r="B9" s="657" t="s">
        <v>3</v>
      </c>
      <c r="C9" s="766" t="s">
        <v>21</v>
      </c>
      <c r="D9" s="767"/>
      <c r="E9" s="767"/>
      <c r="F9" s="767"/>
      <c r="G9" s="767"/>
      <c r="H9" s="766" t="s">
        <v>42</v>
      </c>
      <c r="I9" s="767"/>
      <c r="J9" s="767"/>
      <c r="K9" s="767"/>
      <c r="L9" s="767"/>
      <c r="Q9" s="32"/>
      <c r="R9" s="33"/>
    </row>
    <row r="10" spans="1:12" s="16" customFormat="1" ht="77.25" customHeight="1">
      <c r="A10" s="657"/>
      <c r="B10" s="657"/>
      <c r="C10" s="5" t="s">
        <v>666</v>
      </c>
      <c r="D10" s="5" t="s">
        <v>667</v>
      </c>
      <c r="E10" s="5" t="s">
        <v>70</v>
      </c>
      <c r="F10" s="5" t="s">
        <v>71</v>
      </c>
      <c r="G10" s="5" t="s">
        <v>746</v>
      </c>
      <c r="H10" s="5" t="s">
        <v>666</v>
      </c>
      <c r="I10" s="5" t="s">
        <v>667</v>
      </c>
      <c r="J10" s="5" t="s">
        <v>70</v>
      </c>
      <c r="K10" s="5" t="s">
        <v>71</v>
      </c>
      <c r="L10" s="5" t="s">
        <v>747</v>
      </c>
    </row>
    <row r="11" spans="1:12" s="16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2.75">
      <c r="A12" s="20">
        <v>1</v>
      </c>
      <c r="B12" s="21" t="s">
        <v>826</v>
      </c>
      <c r="C12" s="389">
        <v>318.507</v>
      </c>
      <c r="D12" s="389">
        <v>44.47</v>
      </c>
      <c r="E12" s="389">
        <v>281.54806911185204</v>
      </c>
      <c r="F12" s="389">
        <v>341.26329999999996</v>
      </c>
      <c r="G12" s="389">
        <f>D12+E12-F12</f>
        <v>-15.245230888147944</v>
      </c>
      <c r="H12" s="768" t="s">
        <v>859</v>
      </c>
      <c r="I12" s="769"/>
      <c r="J12" s="769"/>
      <c r="K12" s="769"/>
      <c r="L12" s="770"/>
    </row>
    <row r="13" spans="1:12" ht="12.75">
      <c r="A13" s="20">
        <v>2</v>
      </c>
      <c r="B13" s="21" t="s">
        <v>827</v>
      </c>
      <c r="C13" s="389">
        <v>104.769</v>
      </c>
      <c r="D13" s="389">
        <v>9.11</v>
      </c>
      <c r="E13" s="389">
        <v>92.61180963928464</v>
      </c>
      <c r="F13" s="389">
        <v>120.19630000000001</v>
      </c>
      <c r="G13" s="389">
        <f>D13+E13-F13</f>
        <v>-18.474490360715365</v>
      </c>
      <c r="H13" s="771"/>
      <c r="I13" s="772"/>
      <c r="J13" s="772"/>
      <c r="K13" s="772"/>
      <c r="L13" s="773"/>
    </row>
    <row r="14" spans="1:12" ht="12.75">
      <c r="A14" s="20">
        <v>3</v>
      </c>
      <c r="B14" s="21" t="s">
        <v>828</v>
      </c>
      <c r="C14" s="389">
        <v>20.643</v>
      </c>
      <c r="D14" s="389">
        <v>2.63</v>
      </c>
      <c r="E14" s="389">
        <v>18.24762655350106</v>
      </c>
      <c r="F14" s="389">
        <v>27.039599999999997</v>
      </c>
      <c r="G14" s="389">
        <f>D14+E14-F14</f>
        <v>-6.161973446498937</v>
      </c>
      <c r="H14" s="771"/>
      <c r="I14" s="772"/>
      <c r="J14" s="772"/>
      <c r="K14" s="772"/>
      <c r="L14" s="773"/>
    </row>
    <row r="15" spans="1:12" ht="12.75">
      <c r="A15" s="20">
        <v>4</v>
      </c>
      <c r="B15" s="21" t="s">
        <v>829</v>
      </c>
      <c r="C15" s="389">
        <v>41.034</v>
      </c>
      <c r="D15" s="389">
        <v>0.08</v>
      </c>
      <c r="E15" s="389">
        <v>36.27249469536223</v>
      </c>
      <c r="F15" s="389">
        <v>43.9901</v>
      </c>
      <c r="G15" s="389">
        <f>D15+E15-F15</f>
        <v>-7.637605304637773</v>
      </c>
      <c r="H15" s="774"/>
      <c r="I15" s="775"/>
      <c r="J15" s="775"/>
      <c r="K15" s="775"/>
      <c r="L15" s="776"/>
    </row>
    <row r="16" spans="1:12" ht="12.75">
      <c r="A16" s="20">
        <v>5</v>
      </c>
      <c r="B16" s="21"/>
      <c r="C16" s="389"/>
      <c r="D16" s="389"/>
      <c r="E16" s="389"/>
      <c r="F16" s="389"/>
      <c r="G16" s="389"/>
      <c r="H16" s="392"/>
      <c r="I16" s="392"/>
      <c r="J16" s="392"/>
      <c r="K16" s="392"/>
      <c r="L16" s="389"/>
    </row>
    <row r="17" spans="1:12" ht="12.75">
      <c r="A17" s="20">
        <v>6</v>
      </c>
      <c r="B17" s="21"/>
      <c r="C17" s="389"/>
      <c r="D17" s="389"/>
      <c r="E17" s="389"/>
      <c r="F17" s="389"/>
      <c r="G17" s="389"/>
      <c r="H17" s="392"/>
      <c r="I17" s="392"/>
      <c r="J17" s="392"/>
      <c r="K17" s="392"/>
      <c r="L17" s="389"/>
    </row>
    <row r="18" spans="1:12" ht="12.75">
      <c r="A18" s="20">
        <v>7</v>
      </c>
      <c r="B18" s="21"/>
      <c r="C18" s="389"/>
      <c r="D18" s="389"/>
      <c r="E18" s="389"/>
      <c r="F18" s="389"/>
      <c r="G18" s="389"/>
      <c r="H18" s="392"/>
      <c r="I18" s="392"/>
      <c r="J18" s="392"/>
      <c r="K18" s="392"/>
      <c r="L18" s="389"/>
    </row>
    <row r="19" spans="1:12" ht="12.75">
      <c r="A19" s="20">
        <v>8</v>
      </c>
      <c r="B19" s="21"/>
      <c r="C19" s="389"/>
      <c r="D19" s="389"/>
      <c r="E19" s="389"/>
      <c r="F19" s="389"/>
      <c r="G19" s="389"/>
      <c r="H19" s="392"/>
      <c r="I19" s="392"/>
      <c r="J19" s="392"/>
      <c r="K19" s="392"/>
      <c r="L19" s="389"/>
    </row>
    <row r="20" spans="1:12" ht="12.75">
      <c r="A20" s="20">
        <v>9</v>
      </c>
      <c r="B20" s="21"/>
      <c r="C20" s="389"/>
      <c r="D20" s="389"/>
      <c r="E20" s="389"/>
      <c r="F20" s="389"/>
      <c r="G20" s="389"/>
      <c r="H20" s="392"/>
      <c r="I20" s="392"/>
      <c r="J20" s="392"/>
      <c r="K20" s="392"/>
      <c r="L20" s="389"/>
    </row>
    <row r="21" spans="1:12" ht="12.75">
      <c r="A21" s="20">
        <v>10</v>
      </c>
      <c r="B21" s="21"/>
      <c r="C21" s="389"/>
      <c r="D21" s="389"/>
      <c r="E21" s="389"/>
      <c r="F21" s="389"/>
      <c r="G21" s="389"/>
      <c r="H21" s="392"/>
      <c r="I21" s="392"/>
      <c r="J21" s="392"/>
      <c r="K21" s="392"/>
      <c r="L21" s="389"/>
    </row>
    <row r="22" spans="1:12" ht="12.75">
      <c r="A22" s="20">
        <v>11</v>
      </c>
      <c r="B22" s="21"/>
      <c r="C22" s="389"/>
      <c r="D22" s="389"/>
      <c r="E22" s="389"/>
      <c r="F22" s="389"/>
      <c r="G22" s="389"/>
      <c r="H22" s="392"/>
      <c r="I22" s="392"/>
      <c r="J22" s="392"/>
      <c r="K22" s="392"/>
      <c r="L22" s="389"/>
    </row>
    <row r="23" spans="1:12" ht="12.75">
      <c r="A23" s="20">
        <v>12</v>
      </c>
      <c r="B23" s="21"/>
      <c r="C23" s="389"/>
      <c r="D23" s="389"/>
      <c r="E23" s="389"/>
      <c r="F23" s="389"/>
      <c r="G23" s="389"/>
      <c r="H23" s="392"/>
      <c r="I23" s="392"/>
      <c r="J23" s="392"/>
      <c r="K23" s="392"/>
      <c r="L23" s="389"/>
    </row>
    <row r="24" spans="1:12" ht="12.75">
      <c r="A24" s="20">
        <v>13</v>
      </c>
      <c r="B24" s="21"/>
      <c r="C24" s="389"/>
      <c r="D24" s="389"/>
      <c r="E24" s="389"/>
      <c r="F24" s="389"/>
      <c r="G24" s="389"/>
      <c r="H24" s="392"/>
      <c r="I24" s="392"/>
      <c r="J24" s="392"/>
      <c r="K24" s="392"/>
      <c r="L24" s="389"/>
    </row>
    <row r="25" spans="1:12" ht="12.75">
      <c r="A25" s="20">
        <v>14</v>
      </c>
      <c r="B25" s="21"/>
      <c r="C25" s="389"/>
      <c r="D25" s="389"/>
      <c r="E25" s="389"/>
      <c r="F25" s="389"/>
      <c r="G25" s="389"/>
      <c r="H25" s="392"/>
      <c r="I25" s="392"/>
      <c r="J25" s="392"/>
      <c r="K25" s="392"/>
      <c r="L25" s="389"/>
    </row>
    <row r="26" spans="1:12" ht="12.75">
      <c r="A26" s="22" t="s">
        <v>7</v>
      </c>
      <c r="B26" s="21"/>
      <c r="C26" s="389"/>
      <c r="D26" s="389"/>
      <c r="E26" s="389"/>
      <c r="F26" s="389"/>
      <c r="G26" s="389"/>
      <c r="H26" s="392"/>
      <c r="I26" s="392"/>
      <c r="J26" s="392"/>
      <c r="K26" s="392"/>
      <c r="L26" s="389"/>
    </row>
    <row r="27" spans="1:12" ht="12.75">
      <c r="A27" s="22" t="s">
        <v>7</v>
      </c>
      <c r="B27" s="21"/>
      <c r="C27" s="389"/>
      <c r="D27" s="389"/>
      <c r="E27" s="389"/>
      <c r="F27" s="389"/>
      <c r="G27" s="389"/>
      <c r="H27" s="392"/>
      <c r="I27" s="392"/>
      <c r="J27" s="392"/>
      <c r="K27" s="392"/>
      <c r="L27" s="389"/>
    </row>
    <row r="28" spans="1:12" ht="12.75">
      <c r="A28" s="3" t="s">
        <v>18</v>
      </c>
      <c r="B28" s="21"/>
      <c r="C28" s="389">
        <f>SUM(C12:C27)</f>
        <v>484.953</v>
      </c>
      <c r="D28" s="389">
        <f>SUM(D12:D27)</f>
        <v>56.29</v>
      </c>
      <c r="E28" s="389">
        <f>SUM(E12:E27)</f>
        <v>428.68</v>
      </c>
      <c r="F28" s="389">
        <f>SUM(F12:F27)</f>
        <v>532.4893</v>
      </c>
      <c r="G28" s="389">
        <f>SUM(G12:G27)</f>
        <v>-47.519300000000015</v>
      </c>
      <c r="H28" s="389"/>
      <c r="I28" s="389"/>
      <c r="J28" s="389"/>
      <c r="K28" s="389"/>
      <c r="L28" s="389"/>
    </row>
    <row r="29" spans="1:12" ht="12.75">
      <c r="A29" s="23" t="s">
        <v>748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15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18" customHeight="1">
      <c r="A31" s="667" t="s">
        <v>12</v>
      </c>
      <c r="B31" s="667"/>
      <c r="C31" s="667"/>
      <c r="D31" s="667"/>
      <c r="E31" s="667"/>
      <c r="F31" s="667"/>
      <c r="G31" s="667"/>
      <c r="H31" s="667"/>
      <c r="I31" s="667"/>
      <c r="J31" s="667"/>
      <c r="K31" s="667"/>
      <c r="L31" s="667"/>
    </row>
    <row r="32" spans="1:12" ht="12.75">
      <c r="A32" s="667" t="s">
        <v>13</v>
      </c>
      <c r="B32" s="667"/>
      <c r="C32" s="667"/>
      <c r="D32" s="667"/>
      <c r="E32" s="667"/>
      <c r="F32" s="667"/>
      <c r="G32" s="667"/>
      <c r="H32" s="667"/>
      <c r="I32" s="667"/>
      <c r="J32" s="667"/>
      <c r="K32" s="667"/>
      <c r="L32" s="667"/>
    </row>
    <row r="33" spans="1:12" ht="12.75">
      <c r="A33" s="667" t="s">
        <v>19</v>
      </c>
      <c r="B33" s="667"/>
      <c r="C33" s="667"/>
      <c r="D33" s="667"/>
      <c r="E33" s="667"/>
      <c r="F33" s="667"/>
      <c r="G33" s="667"/>
      <c r="H33" s="667"/>
      <c r="I33" s="667"/>
      <c r="J33" s="667"/>
      <c r="K33" s="667"/>
      <c r="L33" s="667"/>
    </row>
    <row r="34" spans="1:12" ht="12.75">
      <c r="A34" s="16" t="s">
        <v>971</v>
      </c>
      <c r="B34" s="16"/>
      <c r="C34" s="16"/>
      <c r="D34" s="16"/>
      <c r="E34" s="16"/>
      <c r="F34" s="16"/>
      <c r="J34" s="655" t="s">
        <v>84</v>
      </c>
      <c r="K34" s="655"/>
      <c r="L34" s="655"/>
    </row>
    <row r="35" ht="12.75">
      <c r="A35" s="16"/>
    </row>
    <row r="40" spans="3:7" ht="12.75">
      <c r="C40" s="391">
        <f>C28</f>
        <v>484.953</v>
      </c>
      <c r="D40" s="391">
        <f>D28</f>
        <v>56.29</v>
      </c>
      <c r="E40" s="391">
        <f>E28</f>
        <v>428.68</v>
      </c>
      <c r="F40" s="391">
        <f>F28</f>
        <v>532.4893</v>
      </c>
      <c r="G40" s="391">
        <f>G28</f>
        <v>-47.519300000000015</v>
      </c>
    </row>
    <row r="41" spans="3:7" ht="12.75">
      <c r="C41" s="391">
        <f>'T6A_FG_Upy_Utlsn '!C28</f>
        <v>596.1120000000001</v>
      </c>
      <c r="D41" s="391">
        <f>'T6A_FG_Upy_Utlsn '!D28</f>
        <v>22.55</v>
      </c>
      <c r="E41" s="391">
        <f>'T6A_FG_Upy_Utlsn '!E28</f>
        <v>596.11</v>
      </c>
      <c r="F41" s="391">
        <f>'T6A_FG_Upy_Utlsn '!F28</f>
        <v>585.7057500000001</v>
      </c>
      <c r="G41" s="391">
        <f>'T6A_FG_Upy_Utlsn '!G28</f>
        <v>32.954249999999945</v>
      </c>
    </row>
    <row r="42" spans="3:7" ht="12.75">
      <c r="C42" s="391">
        <f>SUM(C40:C41)</f>
        <v>1081.065</v>
      </c>
      <c r="D42" s="391">
        <f>SUM(D40:D41)</f>
        <v>78.84</v>
      </c>
      <c r="E42" s="391">
        <f>SUM(E40:E41)</f>
        <v>1024.79</v>
      </c>
      <c r="F42" s="391">
        <f>SUM(F40:F41)</f>
        <v>1118.19505</v>
      </c>
      <c r="G42" s="391">
        <f>SUM(G40:G41)</f>
        <v>-14.56505000000007</v>
      </c>
    </row>
    <row r="43" spans="5:6" ht="12.75">
      <c r="E43" s="391"/>
      <c r="F43" s="391"/>
    </row>
  </sheetData>
  <sheetProtection/>
  <mergeCells count="15">
    <mergeCell ref="J34:L34"/>
    <mergeCell ref="A32:L32"/>
    <mergeCell ref="C9:G9"/>
    <mergeCell ref="H9:L9"/>
    <mergeCell ref="H12:L15"/>
    <mergeCell ref="I8:L8"/>
    <mergeCell ref="A3:L3"/>
    <mergeCell ref="A2:L2"/>
    <mergeCell ref="A5:L5"/>
    <mergeCell ref="A7:B7"/>
    <mergeCell ref="A33:L33"/>
    <mergeCell ref="F7:L7"/>
    <mergeCell ref="A9:A10"/>
    <mergeCell ref="B9:B10"/>
    <mergeCell ref="A31:L31"/>
  </mergeCells>
  <printOptions horizontalCentered="1"/>
  <pageMargins left="0.708661417322835" right="0.708661417322835" top="0.236220472440945" bottom="0" header="0.31496062992126" footer="0.31496062992126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view="pageBreakPreview" zoomScale="120" zoomScaleSheetLayoutView="120" zoomScalePageLayoutView="0" workbookViewId="0" topLeftCell="A58">
      <selection activeCell="A58" sqref="A1:IV16384"/>
    </sheetView>
  </sheetViews>
  <sheetFormatPr defaultColWidth="9.140625" defaultRowHeight="12.75"/>
  <cols>
    <col min="1" max="1" width="8.7109375" style="0" customWidth="1"/>
    <col min="2" max="2" width="11.00390625" style="0" customWidth="1"/>
    <col min="3" max="3" width="114.57421875" style="0" customWidth="1"/>
  </cols>
  <sheetData>
    <row r="1" spans="1:7" ht="21.75" customHeight="1">
      <c r="A1" s="596" t="s">
        <v>565</v>
      </c>
      <c r="B1" s="596"/>
      <c r="C1" s="596"/>
      <c r="D1" s="596"/>
      <c r="E1" s="333"/>
      <c r="F1" s="333"/>
      <c r="G1" s="333"/>
    </row>
    <row r="2" spans="1:3" ht="12.75">
      <c r="A2" s="3" t="s">
        <v>74</v>
      </c>
      <c r="B2" s="3" t="s">
        <v>566</v>
      </c>
      <c r="C2" s="3" t="s">
        <v>567</v>
      </c>
    </row>
    <row r="3" spans="1:3" ht="12.75">
      <c r="A3" s="8">
        <v>1</v>
      </c>
      <c r="B3" s="334" t="s">
        <v>568</v>
      </c>
      <c r="C3" s="334" t="s">
        <v>784</v>
      </c>
    </row>
    <row r="4" spans="1:3" ht="12.75">
      <c r="A4" s="8">
        <v>2</v>
      </c>
      <c r="B4" s="334" t="s">
        <v>569</v>
      </c>
      <c r="C4" s="334" t="s">
        <v>785</v>
      </c>
    </row>
    <row r="5" spans="1:3" ht="12.75">
      <c r="A5" s="8">
        <v>3</v>
      </c>
      <c r="B5" s="334" t="s">
        <v>570</v>
      </c>
      <c r="C5" s="334" t="s">
        <v>786</v>
      </c>
    </row>
    <row r="6" spans="1:3" ht="12.75">
      <c r="A6" s="8">
        <v>4</v>
      </c>
      <c r="B6" s="334" t="s">
        <v>571</v>
      </c>
      <c r="C6" s="334" t="s">
        <v>787</v>
      </c>
    </row>
    <row r="7" spans="1:3" ht="12.75">
      <c r="A7" s="8">
        <v>5</v>
      </c>
      <c r="B7" s="334" t="s">
        <v>572</v>
      </c>
      <c r="C7" s="334" t="s">
        <v>788</v>
      </c>
    </row>
    <row r="8" spans="1:3" ht="12.75">
      <c r="A8" s="8">
        <v>6</v>
      </c>
      <c r="B8" s="334" t="s">
        <v>573</v>
      </c>
      <c r="C8" s="334" t="s">
        <v>789</v>
      </c>
    </row>
    <row r="9" spans="1:3" ht="12.75">
      <c r="A9" s="8">
        <v>7</v>
      </c>
      <c r="B9" s="334" t="s">
        <v>574</v>
      </c>
      <c r="C9" s="334" t="s">
        <v>790</v>
      </c>
    </row>
    <row r="10" spans="1:3" ht="12.75">
      <c r="A10" s="8">
        <v>8</v>
      </c>
      <c r="B10" s="334" t="s">
        <v>575</v>
      </c>
      <c r="C10" s="334" t="s">
        <v>791</v>
      </c>
    </row>
    <row r="11" spans="1:3" ht="12.75">
      <c r="A11" s="8">
        <v>9</v>
      </c>
      <c r="B11" s="334" t="s">
        <v>576</v>
      </c>
      <c r="C11" s="334" t="s">
        <v>577</v>
      </c>
    </row>
    <row r="12" spans="1:3" ht="12.75">
      <c r="A12" s="8">
        <v>10</v>
      </c>
      <c r="B12" s="334" t="s">
        <v>778</v>
      </c>
      <c r="C12" s="334" t="s">
        <v>779</v>
      </c>
    </row>
    <row r="13" spans="1:3" ht="12.75">
      <c r="A13" s="8">
        <v>11</v>
      </c>
      <c r="B13" s="334" t="s">
        <v>578</v>
      </c>
      <c r="C13" s="334" t="s">
        <v>792</v>
      </c>
    </row>
    <row r="14" spans="1:3" ht="12.75">
      <c r="A14" s="8">
        <v>12</v>
      </c>
      <c r="B14" s="334" t="s">
        <v>579</v>
      </c>
      <c r="C14" s="334" t="s">
        <v>793</v>
      </c>
    </row>
    <row r="15" spans="1:3" ht="12.75">
      <c r="A15" s="8">
        <v>13</v>
      </c>
      <c r="B15" s="334" t="s">
        <v>580</v>
      </c>
      <c r="C15" s="334" t="s">
        <v>794</v>
      </c>
    </row>
    <row r="16" spans="1:3" ht="12.75">
      <c r="A16" s="8">
        <v>14</v>
      </c>
      <c r="B16" s="334" t="s">
        <v>581</v>
      </c>
      <c r="C16" s="334" t="s">
        <v>795</v>
      </c>
    </row>
    <row r="17" spans="1:3" ht="12.75">
      <c r="A17" s="8">
        <v>15</v>
      </c>
      <c r="B17" s="334" t="s">
        <v>582</v>
      </c>
      <c r="C17" s="334" t="s">
        <v>783</v>
      </c>
    </row>
    <row r="18" spans="1:3" ht="12.75">
      <c r="A18" s="8">
        <v>16</v>
      </c>
      <c r="B18" s="334" t="s">
        <v>583</v>
      </c>
      <c r="C18" s="334" t="s">
        <v>796</v>
      </c>
    </row>
    <row r="19" spans="1:3" ht="12.75">
      <c r="A19" s="8">
        <v>17</v>
      </c>
      <c r="B19" s="334" t="s">
        <v>584</v>
      </c>
      <c r="C19" s="334" t="s">
        <v>797</v>
      </c>
    </row>
    <row r="20" spans="1:3" ht="12.75">
      <c r="A20" s="8">
        <v>18</v>
      </c>
      <c r="B20" s="334" t="s">
        <v>585</v>
      </c>
      <c r="C20" s="334" t="s">
        <v>798</v>
      </c>
    </row>
    <row r="21" spans="1:3" ht="12.75">
      <c r="A21" s="8">
        <v>19</v>
      </c>
      <c r="B21" s="334" t="s">
        <v>586</v>
      </c>
      <c r="C21" s="334" t="s">
        <v>799</v>
      </c>
    </row>
    <row r="22" spans="1:3" ht="12.75">
      <c r="A22" s="8">
        <v>20</v>
      </c>
      <c r="B22" s="334" t="s">
        <v>587</v>
      </c>
      <c r="C22" s="334" t="s">
        <v>800</v>
      </c>
    </row>
    <row r="23" spans="1:3" ht="12.75">
      <c r="A23" s="8">
        <v>21</v>
      </c>
      <c r="B23" s="334" t="s">
        <v>588</v>
      </c>
      <c r="C23" s="334" t="s">
        <v>801</v>
      </c>
    </row>
    <row r="24" spans="1:3" ht="12.75">
      <c r="A24" s="8">
        <v>22</v>
      </c>
      <c r="B24" s="334" t="s">
        <v>589</v>
      </c>
      <c r="C24" s="334" t="s">
        <v>590</v>
      </c>
    </row>
    <row r="25" spans="1:3" ht="12.75">
      <c r="A25" s="8">
        <v>23</v>
      </c>
      <c r="B25" s="334" t="s">
        <v>591</v>
      </c>
      <c r="C25" s="334" t="s">
        <v>592</v>
      </c>
    </row>
    <row r="26" spans="1:3" ht="12.75">
      <c r="A26" s="8">
        <v>24</v>
      </c>
      <c r="B26" s="334" t="s">
        <v>593</v>
      </c>
      <c r="C26" s="334" t="s">
        <v>802</v>
      </c>
    </row>
    <row r="27" spans="1:3" ht="12.75">
      <c r="A27" s="8">
        <v>25</v>
      </c>
      <c r="B27" s="334" t="s">
        <v>594</v>
      </c>
      <c r="C27" s="334" t="s">
        <v>803</v>
      </c>
    </row>
    <row r="28" spans="1:3" ht="12.75">
      <c r="A28" s="8">
        <v>26</v>
      </c>
      <c r="B28" s="334" t="s">
        <v>595</v>
      </c>
      <c r="C28" s="334" t="s">
        <v>804</v>
      </c>
    </row>
    <row r="29" spans="1:3" ht="12.75">
      <c r="A29" s="8">
        <v>27</v>
      </c>
      <c r="B29" s="334" t="s">
        <v>596</v>
      </c>
      <c r="C29" s="334" t="s">
        <v>597</v>
      </c>
    </row>
    <row r="30" spans="1:3" ht="12.75">
      <c r="A30" s="8">
        <v>28</v>
      </c>
      <c r="B30" s="334" t="s">
        <v>598</v>
      </c>
      <c r="C30" s="334" t="s">
        <v>599</v>
      </c>
    </row>
    <row r="31" spans="1:3" ht="12.75">
      <c r="A31" s="8">
        <v>29</v>
      </c>
      <c r="B31" s="334" t="s">
        <v>600</v>
      </c>
      <c r="C31" s="334" t="s">
        <v>601</v>
      </c>
    </row>
    <row r="32" spans="1:3" ht="12.75">
      <c r="A32" s="8">
        <v>30</v>
      </c>
      <c r="B32" s="334" t="s">
        <v>777</v>
      </c>
      <c r="C32" s="334" t="s">
        <v>776</v>
      </c>
    </row>
    <row r="33" spans="1:3" ht="12.75">
      <c r="A33" s="8">
        <v>31</v>
      </c>
      <c r="B33" s="334" t="s">
        <v>992</v>
      </c>
      <c r="C33" s="334" t="s">
        <v>993</v>
      </c>
    </row>
    <row r="34" spans="1:3" ht="12.75">
      <c r="A34" s="8">
        <v>32</v>
      </c>
      <c r="B34" s="334" t="s">
        <v>602</v>
      </c>
      <c r="C34" s="334" t="s">
        <v>603</v>
      </c>
    </row>
    <row r="35" spans="1:3" ht="12.75">
      <c r="A35" s="8">
        <v>33</v>
      </c>
      <c r="B35" s="334" t="s">
        <v>604</v>
      </c>
      <c r="C35" s="334" t="s">
        <v>603</v>
      </c>
    </row>
    <row r="36" spans="1:3" ht="12.75">
      <c r="A36" s="8">
        <v>34</v>
      </c>
      <c r="B36" s="334" t="s">
        <v>605</v>
      </c>
      <c r="C36" s="334" t="s">
        <v>606</v>
      </c>
    </row>
    <row r="37" spans="1:3" ht="12.75">
      <c r="A37" s="8">
        <v>35</v>
      </c>
      <c r="B37" s="334" t="s">
        <v>607</v>
      </c>
      <c r="C37" s="334" t="s">
        <v>608</v>
      </c>
    </row>
    <row r="38" spans="1:3" ht="12.75">
      <c r="A38" s="8">
        <v>36</v>
      </c>
      <c r="B38" s="334" t="s">
        <v>609</v>
      </c>
      <c r="C38" s="334" t="s">
        <v>610</v>
      </c>
    </row>
    <row r="39" spans="1:3" ht="12.75">
      <c r="A39" s="8">
        <v>37</v>
      </c>
      <c r="B39" s="334" t="s">
        <v>611</v>
      </c>
      <c r="C39" s="334" t="s">
        <v>612</v>
      </c>
    </row>
    <row r="40" spans="1:3" ht="12.75">
      <c r="A40" s="8">
        <v>38</v>
      </c>
      <c r="B40" s="334" t="s">
        <v>613</v>
      </c>
      <c r="C40" s="334" t="s">
        <v>614</v>
      </c>
    </row>
    <row r="41" spans="1:3" ht="12.75">
      <c r="A41" s="8">
        <v>39</v>
      </c>
      <c r="B41" s="334" t="s">
        <v>615</v>
      </c>
      <c r="C41" s="334" t="s">
        <v>616</v>
      </c>
    </row>
    <row r="42" spans="1:3" ht="12.75">
      <c r="A42" s="8">
        <v>40</v>
      </c>
      <c r="B42" s="334" t="s">
        <v>617</v>
      </c>
      <c r="C42" s="334" t="s">
        <v>618</v>
      </c>
    </row>
    <row r="43" spans="1:3" ht="12.75">
      <c r="A43" s="8">
        <v>41</v>
      </c>
      <c r="B43" s="334" t="s">
        <v>619</v>
      </c>
      <c r="C43" s="334" t="s">
        <v>805</v>
      </c>
    </row>
    <row r="44" spans="1:3" ht="12.75">
      <c r="A44" s="8">
        <v>42</v>
      </c>
      <c r="B44" s="334" t="s">
        <v>620</v>
      </c>
      <c r="C44" s="334" t="s">
        <v>621</v>
      </c>
    </row>
    <row r="45" spans="1:3" ht="12.75">
      <c r="A45" s="8">
        <v>43</v>
      </c>
      <c r="B45" s="334" t="s">
        <v>622</v>
      </c>
      <c r="C45" s="334" t="s">
        <v>623</v>
      </c>
    </row>
    <row r="46" spans="1:3" ht="12.75">
      <c r="A46" s="8">
        <v>44</v>
      </c>
      <c r="B46" s="334" t="s">
        <v>624</v>
      </c>
      <c r="C46" s="334" t="s">
        <v>625</v>
      </c>
    </row>
    <row r="47" spans="1:3" ht="12.75">
      <c r="A47" s="8">
        <v>45</v>
      </c>
      <c r="B47" s="334" t="s">
        <v>626</v>
      </c>
      <c r="C47" s="334" t="s">
        <v>627</v>
      </c>
    </row>
    <row r="48" spans="1:3" ht="12.75">
      <c r="A48" s="8">
        <v>46</v>
      </c>
      <c r="B48" s="334" t="s">
        <v>628</v>
      </c>
      <c r="C48" s="334" t="s">
        <v>629</v>
      </c>
    </row>
    <row r="49" spans="1:3" ht="12.75">
      <c r="A49" s="8">
        <v>47</v>
      </c>
      <c r="B49" s="334" t="s">
        <v>630</v>
      </c>
      <c r="C49" s="334" t="s">
        <v>806</v>
      </c>
    </row>
    <row r="50" spans="1:3" ht="12.75">
      <c r="A50" s="8">
        <v>48</v>
      </c>
      <c r="B50" s="334" t="s">
        <v>631</v>
      </c>
      <c r="C50" s="334" t="s">
        <v>807</v>
      </c>
    </row>
    <row r="51" spans="1:3" ht="12.75">
      <c r="A51" s="8">
        <v>49</v>
      </c>
      <c r="B51" s="334" t="s">
        <v>632</v>
      </c>
      <c r="C51" s="334" t="s">
        <v>633</v>
      </c>
    </row>
    <row r="52" spans="1:3" ht="12.75">
      <c r="A52" s="8">
        <v>50</v>
      </c>
      <c r="B52" s="334" t="s">
        <v>634</v>
      </c>
      <c r="C52" s="334" t="s">
        <v>635</v>
      </c>
    </row>
    <row r="53" spans="1:3" ht="12.75">
      <c r="A53" s="8">
        <v>51</v>
      </c>
      <c r="B53" s="334" t="s">
        <v>636</v>
      </c>
      <c r="C53" s="334" t="s">
        <v>994</v>
      </c>
    </row>
    <row r="54" spans="1:3" ht="12.75">
      <c r="A54" s="8">
        <v>52</v>
      </c>
      <c r="B54" s="334" t="s">
        <v>637</v>
      </c>
      <c r="C54" s="334" t="s">
        <v>995</v>
      </c>
    </row>
    <row r="55" spans="1:3" ht="12.75">
      <c r="A55" s="8">
        <v>53</v>
      </c>
      <c r="B55" s="334" t="s">
        <v>638</v>
      </c>
      <c r="C55" s="334" t="s">
        <v>996</v>
      </c>
    </row>
    <row r="56" spans="1:3" ht="12.75">
      <c r="A56" s="8">
        <v>54</v>
      </c>
      <c r="B56" s="334" t="s">
        <v>639</v>
      </c>
      <c r="C56" s="334" t="s">
        <v>997</v>
      </c>
    </row>
    <row r="57" spans="1:3" ht="12.75">
      <c r="A57" s="8">
        <v>55</v>
      </c>
      <c r="B57" s="334" t="s">
        <v>640</v>
      </c>
      <c r="C57" s="334" t="s">
        <v>998</v>
      </c>
    </row>
    <row r="58" spans="1:3" ht="12.75">
      <c r="A58" s="8">
        <v>56</v>
      </c>
      <c r="B58" s="334" t="s">
        <v>641</v>
      </c>
      <c r="C58" s="334" t="s">
        <v>999</v>
      </c>
    </row>
    <row r="59" spans="1:3" ht="12.75">
      <c r="A59" s="8">
        <v>57</v>
      </c>
      <c r="B59" s="334" t="s">
        <v>642</v>
      </c>
      <c r="C59" s="334" t="s">
        <v>1000</v>
      </c>
    </row>
    <row r="60" spans="1:3" ht="12.75">
      <c r="A60" s="8">
        <v>58</v>
      </c>
      <c r="B60" s="334" t="s">
        <v>643</v>
      </c>
      <c r="C60" s="334" t="s">
        <v>1001</v>
      </c>
    </row>
    <row r="61" spans="1:3" ht="12.75">
      <c r="A61" s="8">
        <v>59</v>
      </c>
      <c r="B61" s="334" t="s">
        <v>644</v>
      </c>
      <c r="C61" s="334" t="s">
        <v>1002</v>
      </c>
    </row>
    <row r="62" spans="1:3" ht="12.75">
      <c r="A62" s="8">
        <v>60</v>
      </c>
      <c r="B62" s="334" t="s">
        <v>645</v>
      </c>
      <c r="C62" s="334" t="s">
        <v>1003</v>
      </c>
    </row>
    <row r="63" spans="1:3" ht="12.75">
      <c r="A63" s="8">
        <v>61</v>
      </c>
      <c r="B63" s="334" t="s">
        <v>646</v>
      </c>
      <c r="C63" s="334" t="s">
        <v>1004</v>
      </c>
    </row>
    <row r="64" spans="1:3" ht="12.75">
      <c r="A64" s="8">
        <v>62</v>
      </c>
      <c r="B64" s="334" t="s">
        <v>647</v>
      </c>
      <c r="C64" s="334" t="s">
        <v>969</v>
      </c>
    </row>
    <row r="65" spans="1:3" ht="12.75">
      <c r="A65" s="8">
        <v>63</v>
      </c>
      <c r="B65" s="358" t="s">
        <v>780</v>
      </c>
      <c r="C65" s="358" t="s">
        <v>781</v>
      </c>
    </row>
    <row r="66" spans="1:3" ht="12.75">
      <c r="A66" s="8">
        <v>64</v>
      </c>
      <c r="B66" s="358" t="s">
        <v>782</v>
      </c>
      <c r="C66" s="358" t="s">
        <v>783</v>
      </c>
    </row>
  </sheetData>
  <sheetProtection/>
  <mergeCells count="1">
    <mergeCell ref="A1:D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6"/>
  <sheetViews>
    <sheetView view="pageBreakPreview" zoomScale="90" zoomScaleSheetLayoutView="90" zoomScalePageLayoutView="0" workbookViewId="0" topLeftCell="A5">
      <selection activeCell="D16" sqref="D16"/>
    </sheetView>
  </sheetViews>
  <sheetFormatPr defaultColWidth="9.140625" defaultRowHeight="12.75"/>
  <cols>
    <col min="1" max="1" width="6.00390625" style="17" customWidth="1"/>
    <col min="2" max="2" width="11.421875" style="17" customWidth="1"/>
    <col min="3" max="3" width="10.57421875" style="17" customWidth="1"/>
    <col min="4" max="4" width="9.8515625" style="17" customWidth="1"/>
    <col min="5" max="5" width="8.7109375" style="17" customWidth="1"/>
    <col min="6" max="6" width="10.8515625" style="17" customWidth="1"/>
    <col min="7" max="7" width="15.8515625" style="17" customWidth="1"/>
    <col min="8" max="8" width="12.421875" style="17" customWidth="1"/>
    <col min="9" max="9" width="12.140625" style="17" customWidth="1"/>
    <col min="10" max="10" width="9.00390625" style="17" customWidth="1"/>
    <col min="11" max="11" width="12.00390625" style="17" customWidth="1"/>
    <col min="12" max="12" width="13.7109375" style="17" customWidth="1"/>
    <col min="13" max="13" width="9.140625" style="17" hidden="1" customWidth="1"/>
    <col min="14" max="16384" width="9.140625" style="17" customWidth="1"/>
  </cols>
  <sheetData>
    <row r="1" spans="4:16" ht="15">
      <c r="D1" s="38"/>
      <c r="E1" s="38"/>
      <c r="F1" s="38"/>
      <c r="G1" s="38"/>
      <c r="H1" s="38"/>
      <c r="I1" s="38"/>
      <c r="J1" s="38"/>
      <c r="K1" s="38"/>
      <c r="L1" s="468" t="s">
        <v>72</v>
      </c>
      <c r="M1" s="468"/>
      <c r="N1" s="468"/>
      <c r="O1" s="45"/>
      <c r="P1" s="45"/>
    </row>
    <row r="2" spans="1:16" ht="15">
      <c r="A2" s="743" t="s">
        <v>0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47"/>
      <c r="N2" s="47"/>
      <c r="O2" s="47"/>
      <c r="P2" s="47"/>
    </row>
    <row r="3" spans="1:16" ht="20.25">
      <c r="A3" s="777" t="s">
        <v>648</v>
      </c>
      <c r="B3" s="777"/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46"/>
      <c r="N3" s="46"/>
      <c r="O3" s="46"/>
      <c r="P3" s="46"/>
    </row>
    <row r="4" ht="10.5" customHeight="1"/>
    <row r="5" spans="1:12" ht="19.5" customHeight="1">
      <c r="A5" s="747" t="s">
        <v>751</v>
      </c>
      <c r="B5" s="747"/>
      <c r="C5" s="747"/>
      <c r="D5" s="747"/>
      <c r="E5" s="747"/>
      <c r="F5" s="747"/>
      <c r="G5" s="747"/>
      <c r="H5" s="747"/>
      <c r="I5" s="747"/>
      <c r="J5" s="747"/>
      <c r="K5" s="747"/>
      <c r="L5" s="747"/>
    </row>
    <row r="6" spans="1:12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2.75">
      <c r="A7" s="655" t="s">
        <v>167</v>
      </c>
      <c r="B7" s="655"/>
      <c r="C7" s="17" t="s">
        <v>826</v>
      </c>
      <c r="F7" s="765" t="s">
        <v>20</v>
      </c>
      <c r="G7" s="765"/>
      <c r="H7" s="765"/>
      <c r="I7" s="765"/>
      <c r="J7" s="765"/>
      <c r="K7" s="765"/>
      <c r="L7" s="765"/>
    </row>
    <row r="8" spans="1:12" ht="12.75">
      <c r="A8" s="16"/>
      <c r="F8" s="18"/>
      <c r="G8" s="110"/>
      <c r="H8" s="110"/>
      <c r="I8" s="731" t="s">
        <v>954</v>
      </c>
      <c r="J8" s="731"/>
      <c r="K8" s="731"/>
      <c r="L8" s="731"/>
    </row>
    <row r="9" spans="1:19" s="16" customFormat="1" ht="12.75">
      <c r="A9" s="657" t="s">
        <v>2</v>
      </c>
      <c r="B9" s="657" t="s">
        <v>3</v>
      </c>
      <c r="C9" s="766" t="s">
        <v>21</v>
      </c>
      <c r="D9" s="767"/>
      <c r="E9" s="767"/>
      <c r="F9" s="767"/>
      <c r="G9" s="767"/>
      <c r="H9" s="766" t="s">
        <v>42</v>
      </c>
      <c r="I9" s="767"/>
      <c r="J9" s="767"/>
      <c r="K9" s="767"/>
      <c r="L9" s="767"/>
      <c r="R9" s="32"/>
      <c r="S9" s="33"/>
    </row>
    <row r="10" spans="1:12" s="16" customFormat="1" ht="77.25" customHeight="1">
      <c r="A10" s="657"/>
      <c r="B10" s="657"/>
      <c r="C10" s="5" t="s">
        <v>666</v>
      </c>
      <c r="D10" s="5" t="s">
        <v>668</v>
      </c>
      <c r="E10" s="5" t="s">
        <v>70</v>
      </c>
      <c r="F10" s="5" t="s">
        <v>71</v>
      </c>
      <c r="G10" s="5" t="s">
        <v>749</v>
      </c>
      <c r="H10" s="5" t="s">
        <v>666</v>
      </c>
      <c r="I10" s="5" t="s">
        <v>668</v>
      </c>
      <c r="J10" s="5" t="s">
        <v>70</v>
      </c>
      <c r="K10" s="5" t="s">
        <v>71</v>
      </c>
      <c r="L10" s="5" t="s">
        <v>750</v>
      </c>
    </row>
    <row r="11" spans="1:12" s="16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9" ht="12.75">
      <c r="A12" s="20">
        <v>1</v>
      </c>
      <c r="B12" s="21" t="s">
        <v>826</v>
      </c>
      <c r="C12" s="389">
        <v>422.598</v>
      </c>
      <c r="D12" s="389">
        <v>20.75</v>
      </c>
      <c r="E12" s="389">
        <v>409.2038700285937</v>
      </c>
      <c r="F12" s="389">
        <v>402.06180000000006</v>
      </c>
      <c r="G12" s="389">
        <f>D12+E12-F12</f>
        <v>27.89207002859365</v>
      </c>
      <c r="H12" s="768" t="s">
        <v>859</v>
      </c>
      <c r="I12" s="769"/>
      <c r="J12" s="769"/>
      <c r="K12" s="769"/>
      <c r="L12" s="770"/>
      <c r="O12" s="391">
        <f>'T6_FG_py_Utlsn'!C12+'T6A_FG_Upy_Utlsn '!C12</f>
        <v>741.105</v>
      </c>
      <c r="P12" s="391">
        <f>'T6_FG_py_Utlsn'!D12+'T6A_FG_Upy_Utlsn '!D12</f>
        <v>65.22</v>
      </c>
      <c r="Q12" s="391">
        <f>'T6_FG_py_Utlsn'!G12+'T6A_FG_Upy_Utlsn '!G12</f>
        <v>12.646839140445707</v>
      </c>
      <c r="R12" s="391">
        <f>'T6_FG_py_Utlsn'!E12+'T6A_FG_Upy_Utlsn '!E12</f>
        <v>690.7519391404458</v>
      </c>
      <c r="S12" s="391">
        <f>'T6_FG_py_Utlsn'!F12+'T6A_FG_Upy_Utlsn '!F12</f>
        <v>743.3251</v>
      </c>
    </row>
    <row r="13" spans="1:19" ht="12.75">
      <c r="A13" s="20">
        <v>2</v>
      </c>
      <c r="B13" s="21" t="s">
        <v>827</v>
      </c>
      <c r="C13" s="389">
        <v>107.283</v>
      </c>
      <c r="D13" s="389">
        <v>0</v>
      </c>
      <c r="E13" s="389">
        <v>113.95354665973485</v>
      </c>
      <c r="F13" s="389">
        <v>111.96464999999999</v>
      </c>
      <c r="G13" s="389">
        <f>D13+E13-F13</f>
        <v>1.9888966597348627</v>
      </c>
      <c r="H13" s="771"/>
      <c r="I13" s="772"/>
      <c r="J13" s="772"/>
      <c r="K13" s="772"/>
      <c r="L13" s="773"/>
      <c r="O13" s="391">
        <f>'T6_FG_py_Utlsn'!C13+'T6A_FG_Upy_Utlsn '!C13</f>
        <v>212.05200000000002</v>
      </c>
      <c r="P13" s="391">
        <f>'T6_FG_py_Utlsn'!D13+'T6A_FG_Upy_Utlsn '!D13</f>
        <v>9.11</v>
      </c>
      <c r="Q13" s="391">
        <f>'T6_FG_py_Utlsn'!G13+'T6A_FG_Upy_Utlsn '!G13</f>
        <v>-16.485593700980502</v>
      </c>
      <c r="R13" s="391">
        <f>'T6_FG_py_Utlsn'!E13+'T6A_FG_Upy_Utlsn '!E13</f>
        <v>206.5653562990195</v>
      </c>
      <c r="S13" s="391">
        <f>'T6_FG_py_Utlsn'!F13+'T6A_FG_Upy_Utlsn '!F13</f>
        <v>232.16095</v>
      </c>
    </row>
    <row r="14" spans="1:19" ht="12.75">
      <c r="A14" s="20">
        <v>3</v>
      </c>
      <c r="B14" s="21" t="s">
        <v>828</v>
      </c>
      <c r="C14" s="389">
        <v>23.892</v>
      </c>
      <c r="D14" s="389">
        <v>1.8</v>
      </c>
      <c r="E14" s="389">
        <v>29.13144788146608</v>
      </c>
      <c r="F14" s="389">
        <v>28.623000000000005</v>
      </c>
      <c r="G14" s="389">
        <f>D14+E14-F14</f>
        <v>2.3084478814660763</v>
      </c>
      <c r="H14" s="771"/>
      <c r="I14" s="772"/>
      <c r="J14" s="772"/>
      <c r="K14" s="772"/>
      <c r="L14" s="773"/>
      <c r="O14" s="391">
        <f>'T6_FG_py_Utlsn'!C14+'T6A_FG_Upy_Utlsn '!C14</f>
        <v>44.535</v>
      </c>
      <c r="P14" s="391">
        <f>'T6_FG_py_Utlsn'!D14+'T6A_FG_Upy_Utlsn '!D14</f>
        <v>4.43</v>
      </c>
      <c r="Q14" s="391">
        <f>'T6_FG_py_Utlsn'!G14+'T6A_FG_Upy_Utlsn '!G14</f>
        <v>-3.853525565032861</v>
      </c>
      <c r="R14" s="391">
        <f>'T6_FG_py_Utlsn'!E14+'T6A_FG_Upy_Utlsn '!E14</f>
        <v>47.37907443496714</v>
      </c>
      <c r="S14" s="391">
        <f>'T6_FG_py_Utlsn'!F14+'T6A_FG_Upy_Utlsn '!F14</f>
        <v>55.6626</v>
      </c>
    </row>
    <row r="15" spans="1:19" ht="12.75">
      <c r="A15" s="20">
        <v>4</v>
      </c>
      <c r="B15" s="21" t="s">
        <v>829</v>
      </c>
      <c r="C15" s="389">
        <v>42.339</v>
      </c>
      <c r="D15" s="389">
        <v>0</v>
      </c>
      <c r="E15" s="389">
        <v>43.82113543020535</v>
      </c>
      <c r="F15" s="389">
        <v>43.0563</v>
      </c>
      <c r="G15" s="389">
        <f>D15+E15-F15</f>
        <v>0.7648354302053519</v>
      </c>
      <c r="H15" s="774"/>
      <c r="I15" s="775"/>
      <c r="J15" s="775"/>
      <c r="K15" s="775"/>
      <c r="L15" s="776"/>
      <c r="O15" s="391">
        <f>'T6_FG_py_Utlsn'!C15+'T6A_FG_Upy_Utlsn '!C15</f>
        <v>83.37299999999999</v>
      </c>
      <c r="P15" s="391">
        <f>'T6_FG_py_Utlsn'!D15+'T6A_FG_Upy_Utlsn '!D15</f>
        <v>0.08</v>
      </c>
      <c r="Q15" s="391">
        <f>'T6_FG_py_Utlsn'!G15+'T6A_FG_Upy_Utlsn '!G15</f>
        <v>-6.8727698744324215</v>
      </c>
      <c r="R15" s="391">
        <f>'T6_FG_py_Utlsn'!E15+'T6A_FG_Upy_Utlsn '!E15</f>
        <v>80.09363012556759</v>
      </c>
      <c r="S15" s="391">
        <f>'T6_FG_py_Utlsn'!F15+'T6A_FG_Upy_Utlsn '!F15</f>
        <v>87.0464</v>
      </c>
    </row>
    <row r="16" spans="1:19" ht="12.75">
      <c r="A16" s="20">
        <v>5</v>
      </c>
      <c r="B16" s="21"/>
      <c r="C16" s="389"/>
      <c r="D16" s="389"/>
      <c r="E16" s="389"/>
      <c r="F16" s="389"/>
      <c r="G16" s="389"/>
      <c r="H16" s="30"/>
      <c r="I16" s="30"/>
      <c r="J16" s="30"/>
      <c r="K16" s="30"/>
      <c r="L16" s="21"/>
      <c r="O16" s="391">
        <f>SUM(O12:O15)</f>
        <v>1081.065</v>
      </c>
      <c r="P16" s="391">
        <f>SUM(P12:P15)</f>
        <v>78.83999999999999</v>
      </c>
      <c r="Q16" s="391">
        <f>SUM(Q12:Q15)</f>
        <v>-14.565050000000078</v>
      </c>
      <c r="R16" s="391">
        <f>SUM(R12:R15)</f>
        <v>1024.79</v>
      </c>
      <c r="S16" s="391">
        <f>SUM(S12:S15)</f>
        <v>1118.19505</v>
      </c>
    </row>
    <row r="17" spans="1:12" ht="12.75">
      <c r="A17" s="20">
        <v>6</v>
      </c>
      <c r="B17" s="21"/>
      <c r="C17" s="389"/>
      <c r="D17" s="389"/>
      <c r="E17" s="389"/>
      <c r="F17" s="389"/>
      <c r="G17" s="389"/>
      <c r="H17" s="30"/>
      <c r="I17" s="30"/>
      <c r="J17" s="30"/>
      <c r="K17" s="30"/>
      <c r="L17" s="21"/>
    </row>
    <row r="18" spans="1:12" ht="12.75">
      <c r="A18" s="20">
        <v>7</v>
      </c>
      <c r="B18" s="21"/>
      <c r="C18" s="389"/>
      <c r="D18" s="389"/>
      <c r="E18" s="389"/>
      <c r="F18" s="389"/>
      <c r="G18" s="389"/>
      <c r="H18" s="30"/>
      <c r="I18" s="30"/>
      <c r="J18" s="30"/>
      <c r="K18" s="30"/>
      <c r="L18" s="21"/>
    </row>
    <row r="19" spans="1:12" ht="12.75">
      <c r="A19" s="20">
        <v>8</v>
      </c>
      <c r="B19" s="21"/>
      <c r="C19" s="389"/>
      <c r="D19" s="389"/>
      <c r="E19" s="389"/>
      <c r="F19" s="389"/>
      <c r="G19" s="389"/>
      <c r="H19" s="30"/>
      <c r="I19" s="30"/>
      <c r="J19" s="30"/>
      <c r="K19" s="30"/>
      <c r="L19" s="21"/>
    </row>
    <row r="20" spans="1:12" ht="12.75">
      <c r="A20" s="20">
        <v>9</v>
      </c>
      <c r="B20" s="21"/>
      <c r="C20" s="389"/>
      <c r="D20" s="389"/>
      <c r="E20" s="389"/>
      <c r="F20" s="389"/>
      <c r="G20" s="389"/>
      <c r="H20" s="30"/>
      <c r="I20" s="30"/>
      <c r="J20" s="30"/>
      <c r="K20" s="30"/>
      <c r="L20" s="21"/>
    </row>
    <row r="21" spans="1:12" ht="12.75">
      <c r="A21" s="20">
        <v>10</v>
      </c>
      <c r="B21" s="21"/>
      <c r="C21" s="389"/>
      <c r="D21" s="389"/>
      <c r="E21" s="389"/>
      <c r="F21" s="389"/>
      <c r="G21" s="389"/>
      <c r="H21" s="30"/>
      <c r="I21" s="30"/>
      <c r="J21" s="30"/>
      <c r="K21" s="30"/>
      <c r="L21" s="21"/>
    </row>
    <row r="22" spans="1:12" ht="12.75">
      <c r="A22" s="20">
        <v>11</v>
      </c>
      <c r="B22" s="21"/>
      <c r="C22" s="389"/>
      <c r="D22" s="389"/>
      <c r="E22" s="389"/>
      <c r="F22" s="389"/>
      <c r="G22" s="389"/>
      <c r="H22" s="30"/>
      <c r="I22" s="30"/>
      <c r="J22" s="30"/>
      <c r="K22" s="30"/>
      <c r="L22" s="21"/>
    </row>
    <row r="23" spans="1:12" ht="12.75">
      <c r="A23" s="20">
        <v>12</v>
      </c>
      <c r="B23" s="21"/>
      <c r="C23" s="389"/>
      <c r="D23" s="389"/>
      <c r="E23" s="389"/>
      <c r="F23" s="389"/>
      <c r="G23" s="389"/>
      <c r="H23" s="30"/>
      <c r="I23" s="30"/>
      <c r="J23" s="30"/>
      <c r="K23" s="30"/>
      <c r="L23" s="21"/>
    </row>
    <row r="24" spans="1:12" ht="12.75">
      <c r="A24" s="20">
        <v>13</v>
      </c>
      <c r="B24" s="21"/>
      <c r="C24" s="389"/>
      <c r="D24" s="389"/>
      <c r="E24" s="389"/>
      <c r="F24" s="389"/>
      <c r="G24" s="389"/>
      <c r="H24" s="30"/>
      <c r="I24" s="30"/>
      <c r="J24" s="30"/>
      <c r="K24" s="30"/>
      <c r="L24" s="21"/>
    </row>
    <row r="25" spans="1:12" ht="12.75">
      <c r="A25" s="20">
        <v>14</v>
      </c>
      <c r="B25" s="21"/>
      <c r="C25" s="389"/>
      <c r="D25" s="389"/>
      <c r="E25" s="389"/>
      <c r="F25" s="389"/>
      <c r="G25" s="389"/>
      <c r="H25" s="30"/>
      <c r="I25" s="30"/>
      <c r="J25" s="30"/>
      <c r="K25" s="30"/>
      <c r="L25" s="21"/>
    </row>
    <row r="26" spans="1:12" ht="12.75">
      <c r="A26" s="22" t="s">
        <v>7</v>
      </c>
      <c r="B26" s="21"/>
      <c r="C26" s="389"/>
      <c r="D26" s="389"/>
      <c r="E26" s="389"/>
      <c r="F26" s="389"/>
      <c r="G26" s="389"/>
      <c r="H26" s="30"/>
      <c r="I26" s="30"/>
      <c r="J26" s="30"/>
      <c r="K26" s="30"/>
      <c r="L26" s="21"/>
    </row>
    <row r="27" spans="1:12" ht="12.75">
      <c r="A27" s="22" t="s">
        <v>7</v>
      </c>
      <c r="B27" s="21"/>
      <c r="C27" s="389"/>
      <c r="D27" s="389"/>
      <c r="E27" s="389"/>
      <c r="F27" s="389"/>
      <c r="G27" s="389"/>
      <c r="H27" s="30"/>
      <c r="I27" s="30"/>
      <c r="J27" s="30"/>
      <c r="K27" s="30"/>
      <c r="L27" s="21"/>
    </row>
    <row r="28" spans="1:12" ht="12.75">
      <c r="A28" s="3" t="s">
        <v>18</v>
      </c>
      <c r="B28" s="21"/>
      <c r="C28" s="389">
        <f>SUM(C12:C27)</f>
        <v>596.1120000000001</v>
      </c>
      <c r="D28" s="389">
        <f>SUM(D12:D27)</f>
        <v>22.55</v>
      </c>
      <c r="E28" s="389">
        <f>SUM(E12:E27)</f>
        <v>596.11</v>
      </c>
      <c r="F28" s="389">
        <f>SUM(F12:F27)</f>
        <v>585.7057500000001</v>
      </c>
      <c r="G28" s="389">
        <f>SUM(G12:G27)</f>
        <v>32.954249999999945</v>
      </c>
      <c r="H28" s="30"/>
      <c r="I28" s="30"/>
      <c r="J28" s="30"/>
      <c r="K28" s="30"/>
      <c r="L28" s="21"/>
    </row>
    <row r="29" spans="1:12" ht="12.75">
      <c r="A29" s="23" t="s">
        <v>748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15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15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4.25" customHeight="1">
      <c r="A32" s="667" t="s">
        <v>12</v>
      </c>
      <c r="B32" s="667"/>
      <c r="C32" s="667"/>
      <c r="D32" s="667"/>
      <c r="E32" s="667"/>
      <c r="F32" s="667"/>
      <c r="G32" s="667"/>
      <c r="H32" s="667"/>
      <c r="I32" s="667"/>
      <c r="J32" s="667"/>
      <c r="K32" s="667"/>
      <c r="L32" s="667"/>
    </row>
    <row r="33" spans="1:12" ht="12.75">
      <c r="A33" s="667" t="s">
        <v>13</v>
      </c>
      <c r="B33" s="667"/>
      <c r="C33" s="667"/>
      <c r="D33" s="667"/>
      <c r="E33" s="667"/>
      <c r="F33" s="667"/>
      <c r="G33" s="667"/>
      <c r="H33" s="667"/>
      <c r="I33" s="667"/>
      <c r="J33" s="667"/>
      <c r="K33" s="667"/>
      <c r="L33" s="667"/>
    </row>
    <row r="34" spans="1:12" ht="12.75">
      <c r="A34" s="667" t="s">
        <v>19</v>
      </c>
      <c r="B34" s="667"/>
      <c r="C34" s="667"/>
      <c r="D34" s="667"/>
      <c r="E34" s="667"/>
      <c r="F34" s="667"/>
      <c r="G34" s="667"/>
      <c r="H34" s="667"/>
      <c r="I34" s="667"/>
      <c r="J34" s="667"/>
      <c r="K34" s="667"/>
      <c r="L34" s="667"/>
    </row>
    <row r="35" spans="1:13" ht="12.75">
      <c r="A35" s="16" t="s">
        <v>971</v>
      </c>
      <c r="B35" s="16"/>
      <c r="C35" s="16"/>
      <c r="D35" s="16"/>
      <c r="E35" s="16"/>
      <c r="F35" s="16"/>
      <c r="J35" s="655" t="s">
        <v>84</v>
      </c>
      <c r="K35" s="655"/>
      <c r="L35" s="655"/>
      <c r="M35" s="655"/>
    </row>
    <row r="36" ht="12.75">
      <c r="A36" s="16"/>
    </row>
  </sheetData>
  <sheetProtection/>
  <mergeCells count="15">
    <mergeCell ref="C9:G9"/>
    <mergeCell ref="H9:L9"/>
    <mergeCell ref="H12:L15"/>
    <mergeCell ref="A32:L32"/>
    <mergeCell ref="A33:L33"/>
    <mergeCell ref="J35:M35"/>
    <mergeCell ref="A34:L34"/>
    <mergeCell ref="A9:A10"/>
    <mergeCell ref="B9:B10"/>
    <mergeCell ref="F7:L7"/>
    <mergeCell ref="A7:B7"/>
    <mergeCell ref="A2:L2"/>
    <mergeCell ref="A3:L3"/>
    <mergeCell ref="A5:L5"/>
    <mergeCell ref="I8:L8"/>
  </mergeCells>
  <printOptions horizontalCentered="1"/>
  <pageMargins left="0.708661417322835" right="0.708661417322835" top="0.236220472440945" bottom="0" header="0.31496062992126" footer="0.31496062992126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"/>
  <sheetViews>
    <sheetView view="pageBreakPreview" zoomScale="70" zoomScaleSheetLayoutView="70" zoomScalePageLayoutView="0" workbookViewId="0" topLeftCell="A1">
      <selection activeCell="P35" sqref="A1:P35"/>
    </sheetView>
  </sheetViews>
  <sheetFormatPr defaultColWidth="9.140625" defaultRowHeight="12.75"/>
  <cols>
    <col min="1" max="1" width="5.7109375" style="152" customWidth="1"/>
    <col min="2" max="2" width="12.421875" style="152" customWidth="1"/>
    <col min="3" max="3" width="13.00390625" style="394" customWidth="1"/>
    <col min="4" max="4" width="12.00390625" style="152" customWidth="1"/>
    <col min="5" max="5" width="12.421875" style="152" customWidth="1"/>
    <col min="6" max="6" width="12.7109375" style="152" customWidth="1"/>
    <col min="7" max="7" width="13.140625" style="152" customWidth="1"/>
    <col min="8" max="8" width="12.7109375" style="152" customWidth="1"/>
    <col min="9" max="9" width="12.140625" style="152" customWidth="1"/>
    <col min="10" max="10" width="12.140625" style="298" customWidth="1"/>
    <col min="11" max="11" width="16.57421875" style="152" customWidth="1"/>
    <col min="12" max="12" width="13.140625" style="152" customWidth="1"/>
    <col min="13" max="13" width="12.7109375" style="152" customWidth="1"/>
    <col min="14" max="14" width="9.57421875" style="152" bestFit="1" customWidth="1"/>
    <col min="15" max="16384" width="9.140625" style="152" customWidth="1"/>
  </cols>
  <sheetData>
    <row r="1" spans="11:13" ht="12.75">
      <c r="K1" s="611" t="s">
        <v>214</v>
      </c>
      <c r="L1" s="611"/>
      <c r="M1" s="611"/>
    </row>
    <row r="2" ht="12.75" customHeight="1"/>
    <row r="3" spans="2:11" ht="15.75">
      <c r="B3" s="783" t="s">
        <v>0</v>
      </c>
      <c r="C3" s="783"/>
      <c r="D3" s="783"/>
      <c r="E3" s="783"/>
      <c r="F3" s="783"/>
      <c r="G3" s="783"/>
      <c r="H3" s="783"/>
      <c r="I3" s="783"/>
      <c r="J3" s="783"/>
      <c r="K3" s="783"/>
    </row>
    <row r="4" spans="2:11" ht="20.25">
      <c r="B4" s="784" t="s">
        <v>648</v>
      </c>
      <c r="C4" s="784"/>
      <c r="D4" s="784"/>
      <c r="E4" s="784"/>
      <c r="F4" s="784"/>
      <c r="G4" s="784"/>
      <c r="H4" s="784"/>
      <c r="I4" s="784"/>
      <c r="J4" s="784"/>
      <c r="K4" s="784"/>
    </row>
    <row r="5" ht="10.5" customHeight="1"/>
    <row r="6" spans="1:11" ht="15.75">
      <c r="A6" s="282" t="s">
        <v>669</v>
      </c>
      <c r="B6" s="282"/>
      <c r="C6" s="395"/>
      <c r="D6" s="282"/>
      <c r="E6" s="282"/>
      <c r="F6" s="282"/>
      <c r="G6" s="282"/>
      <c r="H6" s="282"/>
      <c r="I6" s="282"/>
      <c r="J6" s="299"/>
      <c r="K6" s="282"/>
    </row>
    <row r="7" spans="2:13" ht="15.75">
      <c r="B7" s="153"/>
      <c r="C7" s="395"/>
      <c r="D7" s="153"/>
      <c r="E7" s="153"/>
      <c r="F7" s="153"/>
      <c r="G7" s="153"/>
      <c r="H7" s="153"/>
      <c r="L7" s="789" t="s">
        <v>193</v>
      </c>
      <c r="M7" s="789"/>
    </row>
    <row r="8" spans="3:13" ht="15.75">
      <c r="C8" s="395"/>
      <c r="D8" s="153"/>
      <c r="E8" s="153"/>
      <c r="F8" s="153"/>
      <c r="G8" s="731" t="s">
        <v>954</v>
      </c>
      <c r="H8" s="731"/>
      <c r="I8" s="731"/>
      <c r="J8" s="731"/>
      <c r="K8" s="731"/>
      <c r="L8" s="731"/>
      <c r="M8" s="731"/>
    </row>
    <row r="9" spans="1:13" ht="12.75">
      <c r="A9" s="779" t="s">
        <v>24</v>
      </c>
      <c r="B9" s="782" t="s">
        <v>3</v>
      </c>
      <c r="C9" s="785" t="s">
        <v>670</v>
      </c>
      <c r="D9" s="778" t="s">
        <v>668</v>
      </c>
      <c r="E9" s="778" t="s">
        <v>229</v>
      </c>
      <c r="F9" s="778" t="s">
        <v>228</v>
      </c>
      <c r="G9" s="778"/>
      <c r="H9" s="778" t="s">
        <v>190</v>
      </c>
      <c r="I9" s="778"/>
      <c r="J9" s="786" t="s">
        <v>441</v>
      </c>
      <c r="K9" s="778" t="s">
        <v>192</v>
      </c>
      <c r="L9" s="778" t="s">
        <v>417</v>
      </c>
      <c r="M9" s="778" t="s">
        <v>249</v>
      </c>
    </row>
    <row r="10" spans="1:13" ht="12.75">
      <c r="A10" s="780"/>
      <c r="B10" s="782"/>
      <c r="C10" s="785"/>
      <c r="D10" s="778"/>
      <c r="E10" s="778"/>
      <c r="F10" s="778"/>
      <c r="G10" s="778"/>
      <c r="H10" s="778"/>
      <c r="I10" s="778"/>
      <c r="J10" s="787"/>
      <c r="K10" s="778"/>
      <c r="L10" s="778"/>
      <c r="M10" s="778"/>
    </row>
    <row r="11" spans="1:13" ht="46.5" customHeight="1">
      <c r="A11" s="781"/>
      <c r="B11" s="782"/>
      <c r="C11" s="785"/>
      <c r="D11" s="778"/>
      <c r="E11" s="778"/>
      <c r="F11" s="154" t="s">
        <v>191</v>
      </c>
      <c r="G11" s="154" t="s">
        <v>250</v>
      </c>
      <c r="H11" s="154" t="s">
        <v>191</v>
      </c>
      <c r="I11" s="154" t="s">
        <v>250</v>
      </c>
      <c r="J11" s="788"/>
      <c r="K11" s="778"/>
      <c r="L11" s="778"/>
      <c r="M11" s="778"/>
    </row>
    <row r="12" spans="1:13" ht="27" customHeight="1">
      <c r="A12" s="159">
        <v>1</v>
      </c>
      <c r="B12" s="159">
        <v>2</v>
      </c>
      <c r="C12" s="396"/>
      <c r="D12" s="159">
        <v>4</v>
      </c>
      <c r="E12" s="159">
        <v>5</v>
      </c>
      <c r="F12" s="159">
        <v>6</v>
      </c>
      <c r="G12" s="159">
        <v>7</v>
      </c>
      <c r="H12" s="159">
        <v>8</v>
      </c>
      <c r="I12" s="159">
        <v>9</v>
      </c>
      <c r="J12" s="300"/>
      <c r="K12" s="159">
        <v>10</v>
      </c>
      <c r="L12" s="182">
        <v>11</v>
      </c>
      <c r="M12" s="182">
        <v>12</v>
      </c>
    </row>
    <row r="13" spans="1:13" s="455" customFormat="1" ht="22.5" customHeight="1">
      <c r="A13" s="451">
        <v>1</v>
      </c>
      <c r="B13" s="452" t="s">
        <v>826</v>
      </c>
      <c r="C13" s="453">
        <v>22.21</v>
      </c>
      <c r="D13" s="453">
        <v>0</v>
      </c>
      <c r="E13" s="454">
        <v>20.525903248536093</v>
      </c>
      <c r="F13" s="453">
        <v>690.7519391404458</v>
      </c>
      <c r="G13" s="453">
        <f>F13*3000/100000</f>
        <v>20.722558174213372</v>
      </c>
      <c r="H13" s="453">
        <f aca="true" t="shared" si="0" ref="H13:I16">F13</f>
        <v>690.7519391404458</v>
      </c>
      <c r="I13" s="453">
        <f t="shared" si="0"/>
        <v>20.722558174213372</v>
      </c>
      <c r="J13" s="454"/>
      <c r="K13" s="453">
        <f>D13+E13-I13</f>
        <v>-0.19665492567727938</v>
      </c>
      <c r="L13" s="454"/>
      <c r="M13" s="454"/>
    </row>
    <row r="14" spans="1:13" s="455" customFormat="1" ht="22.5" customHeight="1">
      <c r="A14" s="451">
        <v>2</v>
      </c>
      <c r="B14" s="452" t="s">
        <v>827</v>
      </c>
      <c r="C14" s="453">
        <v>6.361560000000001</v>
      </c>
      <c r="D14" s="453">
        <v>0</v>
      </c>
      <c r="E14" s="454">
        <v>6.046310469664942</v>
      </c>
      <c r="F14" s="453">
        <v>206.5653562990195</v>
      </c>
      <c r="G14" s="453">
        <f>F14*3000/100000</f>
        <v>6.196960688970585</v>
      </c>
      <c r="H14" s="453">
        <f t="shared" si="0"/>
        <v>206.5653562990195</v>
      </c>
      <c r="I14" s="453">
        <f t="shared" si="0"/>
        <v>6.196960688970585</v>
      </c>
      <c r="J14" s="454"/>
      <c r="K14" s="453">
        <f>D14+E14-I14</f>
        <v>-0.1506502193056436</v>
      </c>
      <c r="L14" s="454"/>
      <c r="M14" s="454"/>
    </row>
    <row r="15" spans="1:13" s="455" customFormat="1" ht="22.5" customHeight="1">
      <c r="A15" s="451">
        <v>3</v>
      </c>
      <c r="B15" s="452" t="s">
        <v>828</v>
      </c>
      <c r="C15" s="453">
        <v>1.362771</v>
      </c>
      <c r="D15" s="453">
        <v>0</v>
      </c>
      <c r="E15" s="454">
        <v>1.252554850936657</v>
      </c>
      <c r="F15" s="453">
        <v>47.37907443496714</v>
      </c>
      <c r="G15" s="453">
        <f>F15*3000/100000</f>
        <v>1.4213722330490142</v>
      </c>
      <c r="H15" s="453">
        <f t="shared" si="0"/>
        <v>47.37907443496714</v>
      </c>
      <c r="I15" s="453">
        <f t="shared" si="0"/>
        <v>1.4213722330490142</v>
      </c>
      <c r="J15" s="454"/>
      <c r="K15" s="453">
        <f>D15+E15-I15</f>
        <v>-0.16881738211235708</v>
      </c>
      <c r="L15" s="454"/>
      <c r="M15" s="454"/>
    </row>
    <row r="16" spans="1:13" s="455" customFormat="1" ht="22.5" customHeight="1">
      <c r="A16" s="451">
        <v>4</v>
      </c>
      <c r="B16" s="452" t="s">
        <v>829</v>
      </c>
      <c r="C16" s="453">
        <v>2.6262494999999997</v>
      </c>
      <c r="D16" s="453">
        <v>0</v>
      </c>
      <c r="E16" s="454">
        <v>2.375231430862308</v>
      </c>
      <c r="F16" s="453">
        <v>80.09363012556759</v>
      </c>
      <c r="G16" s="453">
        <f>F16*3000/100000</f>
        <v>2.4028089037670277</v>
      </c>
      <c r="H16" s="453">
        <f t="shared" si="0"/>
        <v>80.09363012556759</v>
      </c>
      <c r="I16" s="453">
        <f t="shared" si="0"/>
        <v>2.4028089037670277</v>
      </c>
      <c r="J16" s="454"/>
      <c r="K16" s="453">
        <f>D16+E16-I16</f>
        <v>-0.02757747290471979</v>
      </c>
      <c r="L16" s="454"/>
      <c r="M16" s="454"/>
    </row>
    <row r="17" spans="1:13" s="455" customFormat="1" ht="22.5" customHeight="1">
      <c r="A17" s="456">
        <v>5</v>
      </c>
      <c r="B17" s="156"/>
      <c r="C17" s="457"/>
      <c r="D17" s="384"/>
      <c r="E17" s="384"/>
      <c r="F17" s="384"/>
      <c r="G17" s="384"/>
      <c r="H17" s="384"/>
      <c r="I17" s="384"/>
      <c r="J17" s="400"/>
      <c r="K17" s="384"/>
      <c r="L17" s="458"/>
      <c r="M17" s="458"/>
    </row>
    <row r="18" spans="1:13" s="455" customFormat="1" ht="22.5" customHeight="1">
      <c r="A18" s="456">
        <v>6</v>
      </c>
      <c r="B18" s="156"/>
      <c r="C18" s="459"/>
      <c r="D18" s="460"/>
      <c r="E18" s="460"/>
      <c r="F18" s="460"/>
      <c r="G18" s="460"/>
      <c r="H18" s="460"/>
      <c r="I18" s="460"/>
      <c r="J18" s="461"/>
      <c r="K18" s="460"/>
      <c r="L18" s="458"/>
      <c r="M18" s="458"/>
    </row>
    <row r="19" spans="1:13" s="455" customFormat="1" ht="22.5" customHeight="1">
      <c r="A19" s="456">
        <v>7</v>
      </c>
      <c r="B19" s="156"/>
      <c r="C19" s="459"/>
      <c r="D19" s="460"/>
      <c r="E19" s="460"/>
      <c r="F19" s="460"/>
      <c r="G19" s="460"/>
      <c r="H19" s="460"/>
      <c r="I19" s="460"/>
      <c r="J19" s="461"/>
      <c r="K19" s="460"/>
      <c r="L19" s="458"/>
      <c r="M19" s="458"/>
    </row>
    <row r="20" spans="1:13" s="455" customFormat="1" ht="22.5" customHeight="1">
      <c r="A20" s="456">
        <v>8</v>
      </c>
      <c r="B20" s="156"/>
      <c r="C20" s="453"/>
      <c r="D20" s="458"/>
      <c r="E20" s="458"/>
      <c r="F20" s="401"/>
      <c r="G20" s="401"/>
      <c r="H20" s="401"/>
      <c r="I20" s="401"/>
      <c r="J20" s="402"/>
      <c r="K20" s="458"/>
      <c r="L20" s="458"/>
      <c r="M20" s="458"/>
    </row>
    <row r="21" spans="1:13" s="455" customFormat="1" ht="22.5" customHeight="1">
      <c r="A21" s="456">
        <v>9</v>
      </c>
      <c r="B21" s="156"/>
      <c r="C21" s="453"/>
      <c r="D21" s="458"/>
      <c r="E21" s="458"/>
      <c r="F21" s="401"/>
      <c r="G21" s="401"/>
      <c r="H21" s="401"/>
      <c r="I21" s="401"/>
      <c r="J21" s="402"/>
      <c r="K21" s="458"/>
      <c r="L21" s="458"/>
      <c r="M21" s="458"/>
    </row>
    <row r="22" spans="1:13" s="455" customFormat="1" ht="22.5" customHeight="1">
      <c r="A22" s="456">
        <v>10</v>
      </c>
      <c r="B22" s="156"/>
      <c r="C22" s="453"/>
      <c r="D22" s="458"/>
      <c r="E22" s="458"/>
      <c r="F22" s="403"/>
      <c r="G22" s="403"/>
      <c r="H22" s="403"/>
      <c r="I22" s="403"/>
      <c r="J22" s="404"/>
      <c r="K22" s="458"/>
      <c r="L22" s="458"/>
      <c r="M22" s="458"/>
    </row>
    <row r="23" spans="1:13" s="455" customFormat="1" ht="22.5" customHeight="1">
      <c r="A23" s="156"/>
      <c r="B23" s="156"/>
      <c r="C23" s="453"/>
      <c r="D23" s="458"/>
      <c r="E23" s="458"/>
      <c r="F23" s="458"/>
      <c r="G23" s="458"/>
      <c r="H23" s="458"/>
      <c r="I23" s="458"/>
      <c r="J23" s="462"/>
      <c r="K23" s="458"/>
      <c r="L23" s="458"/>
      <c r="M23" s="458"/>
    </row>
    <row r="24" spans="1:13" s="455" customFormat="1" ht="22.5" customHeight="1">
      <c r="A24" s="463" t="s">
        <v>91</v>
      </c>
      <c r="B24" s="156"/>
      <c r="C24" s="453">
        <f>SUM(C13:C23)</f>
        <v>32.5605805</v>
      </c>
      <c r="D24" s="453">
        <f aca="true" t="shared" si="1" ref="D24:M24">SUM(D13:D23)</f>
        <v>0</v>
      </c>
      <c r="E24" s="453">
        <f t="shared" si="1"/>
        <v>30.2</v>
      </c>
      <c r="F24" s="453">
        <f t="shared" si="1"/>
        <v>1024.79</v>
      </c>
      <c r="G24" s="453">
        <f t="shared" si="1"/>
        <v>30.743699999999997</v>
      </c>
      <c r="H24" s="453">
        <f t="shared" si="1"/>
        <v>1024.79</v>
      </c>
      <c r="I24" s="453">
        <f t="shared" si="1"/>
        <v>30.743699999999997</v>
      </c>
      <c r="J24" s="453">
        <f t="shared" si="1"/>
        <v>0</v>
      </c>
      <c r="K24" s="453">
        <f t="shared" si="1"/>
        <v>-0.5436999999999999</v>
      </c>
      <c r="L24" s="453">
        <f t="shared" si="1"/>
        <v>0</v>
      </c>
      <c r="M24" s="453">
        <f t="shared" si="1"/>
        <v>0</v>
      </c>
    </row>
    <row r="25" spans="1:13" s="455" customFormat="1" ht="22.5" customHeight="1">
      <c r="A25" s="156"/>
      <c r="B25" s="156"/>
      <c r="C25" s="453"/>
      <c r="D25" s="458"/>
      <c r="E25" s="458"/>
      <c r="F25" s="458"/>
      <c r="G25" s="458"/>
      <c r="H25" s="458"/>
      <c r="I25" s="458"/>
      <c r="J25" s="462"/>
      <c r="K25" s="458"/>
      <c r="L25" s="458"/>
      <c r="M25" s="458"/>
    </row>
    <row r="28" ht="15.75" customHeight="1"/>
    <row r="29" spans="1:14" ht="15.75" customHeight="1">
      <c r="A29" s="667" t="s">
        <v>12</v>
      </c>
      <c r="B29" s="667"/>
      <c r="C29" s="667"/>
      <c r="D29" s="667"/>
      <c r="E29" s="667"/>
      <c r="F29" s="667"/>
      <c r="G29" s="667"/>
      <c r="H29" s="667"/>
      <c r="I29" s="667"/>
      <c r="J29" s="667"/>
      <c r="K29" s="667"/>
      <c r="L29" s="89"/>
      <c r="M29" s="89"/>
      <c r="N29" s="17"/>
    </row>
    <row r="30" spans="1:14" ht="15.75" customHeight="1">
      <c r="A30" s="667" t="s">
        <v>13</v>
      </c>
      <c r="B30" s="667"/>
      <c r="C30" s="667"/>
      <c r="D30" s="667"/>
      <c r="E30" s="667"/>
      <c r="F30" s="667"/>
      <c r="G30" s="667"/>
      <c r="H30" s="667"/>
      <c r="I30" s="667"/>
      <c r="J30" s="667"/>
      <c r="K30" s="667"/>
      <c r="L30" s="89"/>
      <c r="M30" s="89"/>
      <c r="N30" s="17"/>
    </row>
    <row r="31" spans="1:14" ht="12.75" customHeight="1">
      <c r="A31" s="667" t="s">
        <v>19</v>
      </c>
      <c r="B31" s="667"/>
      <c r="C31" s="667"/>
      <c r="D31" s="667"/>
      <c r="E31" s="667"/>
      <c r="F31" s="667"/>
      <c r="G31" s="667"/>
      <c r="H31" s="667"/>
      <c r="I31" s="667"/>
      <c r="J31" s="667"/>
      <c r="K31" s="667"/>
      <c r="L31" s="89"/>
      <c r="M31" s="89"/>
      <c r="N31" s="17"/>
    </row>
    <row r="32" spans="1:14" ht="12.75">
      <c r="A32" s="16" t="s">
        <v>971</v>
      </c>
      <c r="B32" s="16"/>
      <c r="C32" s="35"/>
      <c r="D32" s="16"/>
      <c r="E32" s="16"/>
      <c r="F32" s="16"/>
      <c r="G32" s="17"/>
      <c r="H32" s="17"/>
      <c r="I32" s="17"/>
      <c r="J32" s="301"/>
      <c r="K32" s="655" t="s">
        <v>84</v>
      </c>
      <c r="L32" s="655"/>
      <c r="M32" s="655"/>
      <c r="N32" s="655"/>
    </row>
    <row r="33" spans="1:14" ht="12.75">
      <c r="A33" s="16"/>
      <c r="B33" s="17"/>
      <c r="C33" s="397"/>
      <c r="D33" s="17"/>
      <c r="E33" s="17"/>
      <c r="F33" s="17"/>
      <c r="G33" s="17"/>
      <c r="H33" s="17"/>
      <c r="I33" s="17"/>
      <c r="J33" s="301"/>
      <c r="K33" s="17"/>
      <c r="L33" s="17"/>
      <c r="M33" s="17"/>
      <c r="N33" s="17"/>
    </row>
  </sheetData>
  <sheetProtection/>
  <mergeCells count="20">
    <mergeCell ref="K1:M1"/>
    <mergeCell ref="B3:K3"/>
    <mergeCell ref="B4:K4"/>
    <mergeCell ref="C9:C11"/>
    <mergeCell ref="J9:J11"/>
    <mergeCell ref="L7:M7"/>
    <mergeCell ref="G8:M8"/>
    <mergeCell ref="F9:G10"/>
    <mergeCell ref="H9:I10"/>
    <mergeCell ref="K9:K11"/>
    <mergeCell ref="K32:N32"/>
    <mergeCell ref="A29:K29"/>
    <mergeCell ref="A30:K30"/>
    <mergeCell ref="D9:D11"/>
    <mergeCell ref="E9:E11"/>
    <mergeCell ref="A9:A11"/>
    <mergeCell ref="M9:M11"/>
    <mergeCell ref="L9:L11"/>
    <mergeCell ref="B9:B11"/>
    <mergeCell ref="A31:K31"/>
  </mergeCells>
  <printOptions horizontalCentered="1"/>
  <pageMargins left="0.708661417322835" right="0.708661417322835" top="0.236220472440945" bottom="0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U53"/>
  <sheetViews>
    <sheetView view="pageBreakPreview" zoomScale="90" zoomScaleSheetLayoutView="90" zoomScalePageLayoutView="0" workbookViewId="0" topLeftCell="A1">
      <selection activeCell="L37" sqref="A1:M37"/>
    </sheetView>
  </sheetViews>
  <sheetFormatPr defaultColWidth="9.140625" defaultRowHeight="12.75"/>
  <cols>
    <col min="1" max="1" width="5.57421875" style="17" customWidth="1"/>
    <col min="2" max="2" width="14.421875" style="17" customWidth="1"/>
    <col min="3" max="3" width="10.57421875" style="17" customWidth="1"/>
    <col min="4" max="4" width="9.8515625" style="17" customWidth="1"/>
    <col min="5" max="5" width="8.7109375" style="17" customWidth="1"/>
    <col min="6" max="6" width="10.8515625" style="17" customWidth="1"/>
    <col min="7" max="7" width="15.8515625" style="17" customWidth="1"/>
    <col min="8" max="8" width="12.421875" style="17" customWidth="1"/>
    <col min="9" max="9" width="12.140625" style="17" customWidth="1"/>
    <col min="10" max="10" width="9.00390625" style="17" customWidth="1"/>
    <col min="11" max="11" width="12.00390625" style="17" customWidth="1"/>
    <col min="12" max="12" width="17.28125" style="17" customWidth="1"/>
    <col min="13" max="13" width="9.140625" style="17" hidden="1" customWidth="1"/>
    <col min="14" max="16384" width="9.140625" style="17" customWidth="1"/>
  </cols>
  <sheetData>
    <row r="1" spans="4:16" ht="15">
      <c r="D1" s="38"/>
      <c r="E1" s="38"/>
      <c r="F1" s="38"/>
      <c r="G1" s="38"/>
      <c r="H1" s="38"/>
      <c r="I1" s="38"/>
      <c r="J1" s="38"/>
      <c r="K1" s="38"/>
      <c r="L1" s="468" t="s">
        <v>442</v>
      </c>
      <c r="M1" s="468"/>
      <c r="N1" s="468"/>
      <c r="O1" s="45"/>
      <c r="P1" s="45"/>
    </row>
    <row r="2" spans="1:16" ht="15">
      <c r="A2" s="743" t="s">
        <v>0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47"/>
      <c r="N2" s="47"/>
      <c r="O2" s="47"/>
      <c r="P2" s="47"/>
    </row>
    <row r="3" spans="1:16" ht="20.25">
      <c r="A3" s="777" t="s">
        <v>648</v>
      </c>
      <c r="B3" s="777"/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46"/>
      <c r="N3" s="46"/>
      <c r="O3" s="46"/>
      <c r="P3" s="46"/>
    </row>
    <row r="4" ht="10.5" customHeight="1"/>
    <row r="5" spans="1:12" ht="19.5" customHeight="1">
      <c r="A5" s="747" t="s">
        <v>671</v>
      </c>
      <c r="B5" s="747"/>
      <c r="C5" s="747"/>
      <c r="D5" s="747"/>
      <c r="E5" s="747"/>
      <c r="F5" s="747"/>
      <c r="G5" s="747"/>
      <c r="H5" s="747"/>
      <c r="I5" s="747"/>
      <c r="J5" s="747"/>
      <c r="K5" s="747"/>
      <c r="L5" s="747"/>
    </row>
    <row r="6" spans="1:12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2.75">
      <c r="A7" s="655" t="s">
        <v>167</v>
      </c>
      <c r="B7" s="655"/>
      <c r="C7" s="17" t="s">
        <v>826</v>
      </c>
      <c r="F7" s="765" t="s">
        <v>20</v>
      </c>
      <c r="G7" s="765"/>
      <c r="H7" s="765"/>
      <c r="I7" s="765"/>
      <c r="J7" s="765"/>
      <c r="K7" s="765"/>
      <c r="L7" s="765"/>
    </row>
    <row r="8" spans="1:12" ht="12.75">
      <c r="A8" s="16"/>
      <c r="F8" s="18"/>
      <c r="G8" s="110"/>
      <c r="H8" s="110"/>
      <c r="I8" s="753" t="s">
        <v>954</v>
      </c>
      <c r="J8" s="753"/>
      <c r="K8" s="753"/>
      <c r="L8" s="753"/>
    </row>
    <row r="9" spans="1:19" s="16" customFormat="1" ht="12.75">
      <c r="A9" s="657" t="s">
        <v>2</v>
      </c>
      <c r="B9" s="657" t="s">
        <v>3</v>
      </c>
      <c r="C9" s="766" t="s">
        <v>25</v>
      </c>
      <c r="D9" s="767"/>
      <c r="E9" s="767"/>
      <c r="F9" s="767"/>
      <c r="G9" s="767"/>
      <c r="H9" s="766" t="s">
        <v>26</v>
      </c>
      <c r="I9" s="767"/>
      <c r="J9" s="767"/>
      <c r="K9" s="767"/>
      <c r="L9" s="767"/>
      <c r="R9" s="32"/>
      <c r="S9" s="33"/>
    </row>
    <row r="10" spans="1:12" s="16" customFormat="1" ht="63.75">
      <c r="A10" s="657"/>
      <c r="B10" s="657"/>
      <c r="C10" s="5" t="s">
        <v>666</v>
      </c>
      <c r="D10" s="5" t="s">
        <v>668</v>
      </c>
      <c r="E10" s="5" t="s">
        <v>70</v>
      </c>
      <c r="F10" s="5" t="s">
        <v>71</v>
      </c>
      <c r="G10" s="5" t="s">
        <v>381</v>
      </c>
      <c r="H10" s="5" t="s">
        <v>666</v>
      </c>
      <c r="I10" s="5" t="s">
        <v>668</v>
      </c>
      <c r="J10" s="5" t="s">
        <v>70</v>
      </c>
      <c r="K10" s="5" t="s">
        <v>71</v>
      </c>
      <c r="L10" s="5" t="s">
        <v>382</v>
      </c>
    </row>
    <row r="11" spans="1:21" s="16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P11" s="16" t="s">
        <v>935</v>
      </c>
      <c r="Q11" s="16" t="s">
        <v>934</v>
      </c>
      <c r="R11" s="16" t="s">
        <v>936</v>
      </c>
      <c r="S11" s="16" t="s">
        <v>937</v>
      </c>
      <c r="T11" s="16" t="s">
        <v>938</v>
      </c>
      <c r="U11" s="515" t="s">
        <v>939</v>
      </c>
    </row>
    <row r="12" spans="1:21" ht="12.75">
      <c r="A12" s="20">
        <v>1</v>
      </c>
      <c r="B12" s="21" t="s">
        <v>826</v>
      </c>
      <c r="C12" s="790" t="s">
        <v>859</v>
      </c>
      <c r="D12" s="791"/>
      <c r="E12" s="791"/>
      <c r="F12" s="791"/>
      <c r="G12" s="791"/>
      <c r="H12" s="791"/>
      <c r="I12" s="791"/>
      <c r="J12" s="791"/>
      <c r="K12" s="791"/>
      <c r="L12" s="791"/>
      <c r="P12" s="391">
        <f>D12+I12</f>
        <v>0</v>
      </c>
      <c r="Q12" s="391" t="e">
        <f>C12+H12</f>
        <v>#VALUE!</v>
      </c>
      <c r="R12" s="391">
        <f>G12+L12</f>
        <v>0</v>
      </c>
      <c r="S12" s="391">
        <f>F12+K12</f>
        <v>0</v>
      </c>
      <c r="T12" s="391" t="e">
        <f>Q12-S12</f>
        <v>#VALUE!</v>
      </c>
      <c r="U12" s="391">
        <f>E12+J12</f>
        <v>0</v>
      </c>
    </row>
    <row r="13" spans="1:21" ht="12.75">
      <c r="A13" s="20">
        <v>2</v>
      </c>
      <c r="B13" s="21" t="s">
        <v>827</v>
      </c>
      <c r="C13" s="792"/>
      <c r="D13" s="793"/>
      <c r="E13" s="793"/>
      <c r="F13" s="793"/>
      <c r="G13" s="793"/>
      <c r="H13" s="793"/>
      <c r="I13" s="793"/>
      <c r="J13" s="793"/>
      <c r="K13" s="793"/>
      <c r="L13" s="793"/>
      <c r="P13" s="391">
        <f>D13+I13</f>
        <v>0</v>
      </c>
      <c r="Q13" s="391">
        <f>C13+H13</f>
        <v>0</v>
      </c>
      <c r="R13" s="391">
        <f>G13+L13</f>
        <v>0</v>
      </c>
      <c r="S13" s="391">
        <f>F13+K13</f>
        <v>0</v>
      </c>
      <c r="T13" s="391">
        <f>Q13-S13</f>
        <v>0</v>
      </c>
      <c r="U13" s="391">
        <f>E13+J13</f>
        <v>0</v>
      </c>
    </row>
    <row r="14" spans="1:21" ht="12.75">
      <c r="A14" s="20">
        <v>3</v>
      </c>
      <c r="B14" s="21" t="s">
        <v>828</v>
      </c>
      <c r="C14" s="792"/>
      <c r="D14" s="793"/>
      <c r="E14" s="793"/>
      <c r="F14" s="793"/>
      <c r="G14" s="793"/>
      <c r="H14" s="793"/>
      <c r="I14" s="793"/>
      <c r="J14" s="793"/>
      <c r="K14" s="793"/>
      <c r="L14" s="793"/>
      <c r="P14" s="391">
        <f>D14+I14</f>
        <v>0</v>
      </c>
      <c r="Q14" s="391">
        <f>C14+H14</f>
        <v>0</v>
      </c>
      <c r="R14" s="391">
        <f>G14+L14</f>
        <v>0</v>
      </c>
      <c r="S14" s="391">
        <f>F14+K14</f>
        <v>0</v>
      </c>
      <c r="T14" s="391">
        <f>Q14-S14</f>
        <v>0</v>
      </c>
      <c r="U14" s="391">
        <f>E14+J14</f>
        <v>0</v>
      </c>
    </row>
    <row r="15" spans="1:21" ht="12.75">
      <c r="A15" s="20">
        <v>4</v>
      </c>
      <c r="B15" s="21" t="s">
        <v>829</v>
      </c>
      <c r="C15" s="794"/>
      <c r="D15" s="795"/>
      <c r="E15" s="795"/>
      <c r="F15" s="795"/>
      <c r="G15" s="795"/>
      <c r="H15" s="795"/>
      <c r="I15" s="795"/>
      <c r="J15" s="795"/>
      <c r="K15" s="795"/>
      <c r="L15" s="795"/>
      <c r="P15" s="391">
        <f>D15+I15</f>
        <v>0</v>
      </c>
      <c r="Q15" s="391">
        <f>C15+H15</f>
        <v>0</v>
      </c>
      <c r="R15" s="391">
        <f>G15+L15</f>
        <v>0</v>
      </c>
      <c r="S15" s="391">
        <f>F15+K15</f>
        <v>0</v>
      </c>
      <c r="T15" s="391">
        <f>Q15-S15</f>
        <v>0</v>
      </c>
      <c r="U15" s="391">
        <f>E15+J15</f>
        <v>0</v>
      </c>
    </row>
    <row r="16" spans="1:21" ht="12.75">
      <c r="A16" s="20">
        <v>5</v>
      </c>
      <c r="B16" s="21"/>
      <c r="C16" s="389"/>
      <c r="D16" s="389"/>
      <c r="E16" s="389"/>
      <c r="F16" s="389"/>
      <c r="G16" s="389"/>
      <c r="H16" s="392"/>
      <c r="I16" s="392"/>
      <c r="J16" s="392"/>
      <c r="K16" s="392"/>
      <c r="L16" s="389"/>
      <c r="P16" s="391">
        <f aca="true" t="shared" si="0" ref="P16:U16">SUM(P12:P15)</f>
        <v>0</v>
      </c>
      <c r="Q16" s="391" t="e">
        <f t="shared" si="0"/>
        <v>#VALUE!</v>
      </c>
      <c r="R16" s="391">
        <f t="shared" si="0"/>
        <v>0</v>
      </c>
      <c r="S16" s="391">
        <f t="shared" si="0"/>
        <v>0</v>
      </c>
      <c r="T16" s="391" t="e">
        <f t="shared" si="0"/>
        <v>#VALUE!</v>
      </c>
      <c r="U16" s="391">
        <f t="shared" si="0"/>
        <v>0</v>
      </c>
    </row>
    <row r="17" spans="1:12" ht="12.75">
      <c r="A17" s="20">
        <v>6</v>
      </c>
      <c r="B17" s="21"/>
      <c r="C17" s="389"/>
      <c r="D17" s="389"/>
      <c r="E17" s="389"/>
      <c r="F17" s="389"/>
      <c r="G17" s="389"/>
      <c r="H17" s="392"/>
      <c r="I17" s="392"/>
      <c r="J17" s="392"/>
      <c r="K17" s="392"/>
      <c r="L17" s="389"/>
    </row>
    <row r="18" spans="1:12" ht="12.75">
      <c r="A18" s="20">
        <v>7</v>
      </c>
      <c r="B18" s="21"/>
      <c r="C18" s="389"/>
      <c r="D18" s="389"/>
      <c r="E18" s="389"/>
      <c r="F18" s="389"/>
      <c r="G18" s="389"/>
      <c r="H18" s="392"/>
      <c r="I18" s="392"/>
      <c r="J18" s="392"/>
      <c r="K18" s="392"/>
      <c r="L18" s="389"/>
    </row>
    <row r="19" spans="1:12" ht="12.75">
      <c r="A19" s="20">
        <v>8</v>
      </c>
      <c r="B19" s="21"/>
      <c r="C19" s="389"/>
      <c r="D19" s="389"/>
      <c r="E19" s="389"/>
      <c r="F19" s="389"/>
      <c r="G19" s="389"/>
      <c r="H19" s="392"/>
      <c r="I19" s="392"/>
      <c r="J19" s="392"/>
      <c r="K19" s="392"/>
      <c r="L19" s="389"/>
    </row>
    <row r="20" spans="1:12" ht="12.75">
      <c r="A20" s="20">
        <v>9</v>
      </c>
      <c r="B20" s="21"/>
      <c r="C20" s="389"/>
      <c r="D20" s="389"/>
      <c r="E20" s="389"/>
      <c r="F20" s="389"/>
      <c r="G20" s="389"/>
      <c r="H20" s="392"/>
      <c r="I20" s="392"/>
      <c r="J20" s="392"/>
      <c r="K20" s="392"/>
      <c r="L20" s="389"/>
    </row>
    <row r="21" spans="1:12" ht="12.75">
      <c r="A21" s="20">
        <v>10</v>
      </c>
      <c r="B21" s="21"/>
      <c r="C21" s="389"/>
      <c r="D21" s="389"/>
      <c r="E21" s="389"/>
      <c r="F21" s="389"/>
      <c r="G21" s="389"/>
      <c r="H21" s="392"/>
      <c r="I21" s="392"/>
      <c r="J21" s="392"/>
      <c r="K21" s="392"/>
      <c r="L21" s="389"/>
    </row>
    <row r="22" spans="1:12" ht="12.75">
      <c r="A22" s="20">
        <v>11</v>
      </c>
      <c r="B22" s="21"/>
      <c r="C22" s="389"/>
      <c r="D22" s="389"/>
      <c r="E22" s="389"/>
      <c r="F22" s="389"/>
      <c r="G22" s="389"/>
      <c r="H22" s="392"/>
      <c r="I22" s="392"/>
      <c r="J22" s="392"/>
      <c r="K22" s="392"/>
      <c r="L22" s="389"/>
    </row>
    <row r="23" spans="1:12" ht="12.75">
      <c r="A23" s="20">
        <v>12</v>
      </c>
      <c r="B23" s="21"/>
      <c r="C23" s="389"/>
      <c r="D23" s="389"/>
      <c r="E23" s="389"/>
      <c r="F23" s="389"/>
      <c r="G23" s="389"/>
      <c r="H23" s="392"/>
      <c r="I23" s="392"/>
      <c r="J23" s="392"/>
      <c r="K23" s="392"/>
      <c r="L23" s="389"/>
    </row>
    <row r="24" spans="1:12" ht="12.75">
      <c r="A24" s="20">
        <v>13</v>
      </c>
      <c r="B24" s="21"/>
      <c r="C24" s="389"/>
      <c r="D24" s="389"/>
      <c r="E24" s="389"/>
      <c r="F24" s="389"/>
      <c r="G24" s="389"/>
      <c r="H24" s="392"/>
      <c r="I24" s="392"/>
      <c r="J24" s="392"/>
      <c r="K24" s="392"/>
      <c r="L24" s="389"/>
    </row>
    <row r="25" spans="1:12" ht="12.75">
      <c r="A25" s="20">
        <v>14</v>
      </c>
      <c r="B25" s="21"/>
      <c r="C25" s="389"/>
      <c r="D25" s="389"/>
      <c r="E25" s="389"/>
      <c r="F25" s="389"/>
      <c r="G25" s="389"/>
      <c r="H25" s="392"/>
      <c r="I25" s="392"/>
      <c r="J25" s="392"/>
      <c r="K25" s="392"/>
      <c r="L25" s="389"/>
    </row>
    <row r="26" spans="1:12" ht="12.75">
      <c r="A26" s="22" t="s">
        <v>7</v>
      </c>
      <c r="B26" s="21"/>
      <c r="C26" s="389"/>
      <c r="D26" s="389"/>
      <c r="E26" s="389"/>
      <c r="F26" s="389"/>
      <c r="G26" s="389"/>
      <c r="H26" s="392"/>
      <c r="I26" s="392"/>
      <c r="J26" s="392"/>
      <c r="K26" s="392"/>
      <c r="L26" s="389"/>
    </row>
    <row r="27" spans="1:12" ht="12.75">
      <c r="A27" s="22" t="s">
        <v>7</v>
      </c>
      <c r="B27" s="21"/>
      <c r="C27" s="389"/>
      <c r="D27" s="389"/>
      <c r="E27" s="389"/>
      <c r="F27" s="389"/>
      <c r="G27" s="389"/>
      <c r="H27" s="392"/>
      <c r="I27" s="392"/>
      <c r="J27" s="392"/>
      <c r="K27" s="392"/>
      <c r="L27" s="389"/>
    </row>
    <row r="28" spans="1:15" ht="12.75">
      <c r="A28" s="3" t="s">
        <v>18</v>
      </c>
      <c r="B28" s="21"/>
      <c r="C28" s="389">
        <f>SUM(C12:C27)</f>
        <v>0</v>
      </c>
      <c r="D28" s="389">
        <f aca="true" t="shared" si="1" ref="D28:L28">SUM(D12:D27)</f>
        <v>0</v>
      </c>
      <c r="E28" s="389">
        <f t="shared" si="1"/>
        <v>0</v>
      </c>
      <c r="F28" s="389">
        <f t="shared" si="1"/>
        <v>0</v>
      </c>
      <c r="G28" s="389">
        <f t="shared" si="1"/>
        <v>0</v>
      </c>
      <c r="H28" s="389">
        <f t="shared" si="1"/>
        <v>0</v>
      </c>
      <c r="I28" s="389">
        <f t="shared" si="1"/>
        <v>0</v>
      </c>
      <c r="J28" s="389">
        <f t="shared" si="1"/>
        <v>0</v>
      </c>
      <c r="K28" s="389">
        <f t="shared" si="1"/>
        <v>0</v>
      </c>
      <c r="L28" s="389">
        <f t="shared" si="1"/>
        <v>0</v>
      </c>
      <c r="O28" s="391">
        <f>G28+L28</f>
        <v>0</v>
      </c>
    </row>
    <row r="29" spans="1:12" ht="12.75">
      <c r="A29" s="24" t="s">
        <v>380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12.75">
      <c r="A30" s="23" t="s">
        <v>379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15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5.7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2" ht="14.25" customHeight="1">
      <c r="A33" s="667" t="s">
        <v>12</v>
      </c>
      <c r="B33" s="667"/>
      <c r="C33" s="667"/>
      <c r="D33" s="667"/>
      <c r="E33" s="667"/>
      <c r="F33" s="667"/>
      <c r="G33" s="667"/>
      <c r="H33" s="667"/>
      <c r="I33" s="667"/>
      <c r="J33" s="667"/>
      <c r="K33" s="667"/>
      <c r="L33" s="667"/>
    </row>
    <row r="34" spans="1:12" ht="12.75">
      <c r="A34" s="667" t="s">
        <v>13</v>
      </c>
      <c r="B34" s="667"/>
      <c r="C34" s="667"/>
      <c r="D34" s="667"/>
      <c r="E34" s="667"/>
      <c r="F34" s="667"/>
      <c r="G34" s="667"/>
      <c r="H34" s="667"/>
      <c r="I34" s="667"/>
      <c r="J34" s="667"/>
      <c r="K34" s="667"/>
      <c r="L34" s="667"/>
    </row>
    <row r="35" spans="1:12" ht="12.75">
      <c r="A35" s="667" t="s">
        <v>19</v>
      </c>
      <c r="B35" s="667"/>
      <c r="C35" s="667"/>
      <c r="D35" s="667"/>
      <c r="E35" s="667"/>
      <c r="F35" s="667"/>
      <c r="G35" s="667"/>
      <c r="H35" s="667"/>
      <c r="I35" s="667"/>
      <c r="J35" s="667"/>
      <c r="K35" s="667"/>
      <c r="L35" s="667"/>
    </row>
    <row r="36" spans="1:13" ht="12.75">
      <c r="A36" s="16" t="s">
        <v>971</v>
      </c>
      <c r="B36" s="16"/>
      <c r="C36" s="16"/>
      <c r="D36" s="16"/>
      <c r="E36" s="16"/>
      <c r="F36" s="16"/>
      <c r="J36" s="655" t="s">
        <v>84</v>
      </c>
      <c r="K36" s="655"/>
      <c r="L36" s="655"/>
      <c r="M36" s="655"/>
    </row>
    <row r="37" ht="12.75">
      <c r="A37" s="16"/>
    </row>
    <row r="50" spans="1:12" ht="12.75">
      <c r="A50" s="17">
        <v>1</v>
      </c>
      <c r="B50" s="17" t="s">
        <v>826</v>
      </c>
      <c r="C50" s="17">
        <v>318.507</v>
      </c>
      <c r="D50" s="17">
        <v>44.47</v>
      </c>
      <c r="E50" s="17">
        <v>281.54806911185204</v>
      </c>
      <c r="F50" s="17">
        <v>341.26329999999996</v>
      </c>
      <c r="G50" s="17">
        <v>-15.245230888147944</v>
      </c>
      <c r="H50" s="17">
        <v>422.598</v>
      </c>
      <c r="I50" s="17">
        <v>20.75</v>
      </c>
      <c r="J50" s="17">
        <v>409.2038700285937</v>
      </c>
      <c r="K50" s="17">
        <v>402.06180000000006</v>
      </c>
      <c r="L50" s="17">
        <v>27.89207002859365</v>
      </c>
    </row>
    <row r="51" spans="1:12" ht="12.75">
      <c r="A51" s="17">
        <v>2</v>
      </c>
      <c r="B51" s="17" t="s">
        <v>827</v>
      </c>
      <c r="C51" s="17">
        <v>104.769</v>
      </c>
      <c r="D51" s="17">
        <v>9.11</v>
      </c>
      <c r="E51" s="17">
        <v>92.61180963928464</v>
      </c>
      <c r="F51" s="17">
        <v>120.19630000000001</v>
      </c>
      <c r="G51" s="17">
        <v>-18.474490360715365</v>
      </c>
      <c r="H51" s="17">
        <v>107.283</v>
      </c>
      <c r="I51" s="17">
        <v>-21.9</v>
      </c>
      <c r="J51" s="17">
        <v>113.95354665973485</v>
      </c>
      <c r="K51" s="17">
        <v>111.96464999999999</v>
      </c>
      <c r="L51" s="17">
        <v>-19.911103340265143</v>
      </c>
    </row>
    <row r="52" spans="1:12" ht="12.75">
      <c r="A52" s="17">
        <v>3</v>
      </c>
      <c r="B52" s="17" t="s">
        <v>828</v>
      </c>
      <c r="C52" s="17">
        <v>20.643</v>
      </c>
      <c r="D52" s="17">
        <v>2.63</v>
      </c>
      <c r="E52" s="17">
        <v>18.24762655350106</v>
      </c>
      <c r="F52" s="17">
        <v>27.039599999999997</v>
      </c>
      <c r="G52" s="17">
        <v>-6.161973446498937</v>
      </c>
      <c r="H52" s="17">
        <v>23.892</v>
      </c>
      <c r="I52" s="17">
        <v>1.8</v>
      </c>
      <c r="J52" s="17">
        <v>29.13144788146608</v>
      </c>
      <c r="K52" s="17">
        <v>28.623000000000005</v>
      </c>
      <c r="L52" s="17">
        <v>2.3084478814660763</v>
      </c>
    </row>
    <row r="53" spans="1:12" ht="12.75">
      <c r="A53" s="17">
        <v>4</v>
      </c>
      <c r="B53" s="17" t="s">
        <v>829</v>
      </c>
      <c r="C53" s="17">
        <v>41.034</v>
      </c>
      <c r="D53" s="17">
        <v>0.08</v>
      </c>
      <c r="E53" s="17">
        <v>36.27249469536223</v>
      </c>
      <c r="F53" s="17">
        <v>43.9901</v>
      </c>
      <c r="G53" s="17">
        <v>-7.637605304637773</v>
      </c>
      <c r="H53" s="17">
        <v>42.339</v>
      </c>
      <c r="I53" s="17">
        <v>-6.4</v>
      </c>
      <c r="J53" s="17">
        <v>43.82113543020535</v>
      </c>
      <c r="K53" s="17">
        <v>43.0563</v>
      </c>
      <c r="L53" s="17">
        <v>-5.635164569794647</v>
      </c>
    </row>
  </sheetData>
  <sheetProtection/>
  <mergeCells count="15">
    <mergeCell ref="A2:L2"/>
    <mergeCell ref="A3:L3"/>
    <mergeCell ref="A5:L5"/>
    <mergeCell ref="A7:B7"/>
    <mergeCell ref="F7:L7"/>
    <mergeCell ref="I8:L8"/>
    <mergeCell ref="A34:L34"/>
    <mergeCell ref="A35:L35"/>
    <mergeCell ref="J36:M36"/>
    <mergeCell ref="A9:A10"/>
    <mergeCell ref="B9:B10"/>
    <mergeCell ref="C9:G9"/>
    <mergeCell ref="H9:L9"/>
    <mergeCell ref="A33:L33"/>
    <mergeCell ref="C12:L15"/>
  </mergeCells>
  <printOptions horizontalCentered="1"/>
  <pageMargins left="0.7086614173228347" right="0.7086614173228347" top="0.2362204724409449" bottom="0" header="0.31496062992125984" footer="0.31496062992125984"/>
  <pageSetup horizontalDpi="600" verticalDpi="600" orientation="landscape" paperSize="9" scale="9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33"/>
  <sheetViews>
    <sheetView view="pageBreakPreview" zoomScale="90" zoomScaleSheetLayoutView="90" zoomScalePageLayoutView="0" workbookViewId="0" topLeftCell="A2">
      <selection activeCell="C24" sqref="C24"/>
    </sheetView>
  </sheetViews>
  <sheetFormatPr defaultColWidth="9.140625" defaultRowHeight="12.75"/>
  <cols>
    <col min="1" max="1" width="7.421875" style="17" customWidth="1"/>
    <col min="2" max="2" width="17.140625" style="17" customWidth="1"/>
    <col min="3" max="3" width="9.28125" style="17" customWidth="1"/>
    <col min="4" max="4" width="10.140625" style="17" customWidth="1"/>
    <col min="5" max="7" width="7.28125" style="17" customWidth="1"/>
    <col min="8" max="8" width="8.140625" style="17" customWidth="1"/>
    <col min="9" max="9" width="9.28125" style="17" customWidth="1"/>
    <col min="10" max="10" width="10.7109375" style="17" customWidth="1"/>
    <col min="11" max="11" width="6.8515625" style="17" customWidth="1"/>
    <col min="12" max="12" width="8.7109375" style="17" customWidth="1"/>
    <col min="13" max="13" width="7.8515625" style="17" customWidth="1"/>
    <col min="14" max="14" width="7.140625" style="17" customWidth="1"/>
    <col min="15" max="15" width="13.7109375" style="17" customWidth="1"/>
    <col min="16" max="16" width="11.8515625" style="17" customWidth="1"/>
    <col min="17" max="17" width="11.7109375" style="17" customWidth="1"/>
    <col min="18" max="16384" width="9.140625" style="17" customWidth="1"/>
  </cols>
  <sheetData>
    <row r="1" spans="8:21" ht="15">
      <c r="H1" s="38"/>
      <c r="I1" s="38"/>
      <c r="J1" s="38"/>
      <c r="K1" s="38"/>
      <c r="L1" s="38"/>
      <c r="M1" s="38"/>
      <c r="N1" s="38"/>
      <c r="O1" s="38"/>
      <c r="P1" s="736" t="s">
        <v>64</v>
      </c>
      <c r="Q1" s="736"/>
      <c r="T1" s="45"/>
      <c r="U1" s="45"/>
    </row>
    <row r="2" spans="1:21" ht="15">
      <c r="A2" s="743" t="s">
        <v>0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3"/>
      <c r="Q2" s="743"/>
      <c r="R2" s="47"/>
      <c r="S2" s="47"/>
      <c r="T2" s="47"/>
      <c r="U2" s="47"/>
    </row>
    <row r="3" spans="1:21" ht="20.25">
      <c r="A3" s="653" t="s">
        <v>648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46"/>
      <c r="S3" s="46"/>
      <c r="T3" s="46"/>
      <c r="U3" s="46"/>
    </row>
    <row r="4" ht="10.5" customHeight="1"/>
    <row r="5" spans="1:17" ht="12.75">
      <c r="A5" s="27"/>
      <c r="B5" s="27"/>
      <c r="C5" s="27"/>
      <c r="D5" s="27"/>
      <c r="E5" s="26"/>
      <c r="F5" s="26"/>
      <c r="G5" s="26"/>
      <c r="H5" s="26"/>
      <c r="I5" s="26"/>
      <c r="J5" s="26"/>
      <c r="K5" s="26"/>
      <c r="L5" s="26"/>
      <c r="M5" s="26"/>
      <c r="N5" s="27"/>
      <c r="O5" s="27"/>
      <c r="P5" s="26"/>
      <c r="Q5" s="24"/>
    </row>
    <row r="6" spans="1:17" ht="18" customHeight="1">
      <c r="A6" s="747" t="s">
        <v>756</v>
      </c>
      <c r="B6" s="747"/>
      <c r="C6" s="747"/>
      <c r="D6" s="747"/>
      <c r="E6" s="747"/>
      <c r="F6" s="747"/>
      <c r="G6" s="747"/>
      <c r="H6" s="747"/>
      <c r="I6" s="747"/>
      <c r="J6" s="747"/>
      <c r="K6" s="747"/>
      <c r="L6" s="747"/>
      <c r="M6" s="747"/>
      <c r="N6" s="747"/>
      <c r="O6" s="747"/>
      <c r="P6" s="747"/>
      <c r="Q6" s="747"/>
    </row>
    <row r="7" ht="9.75" customHeight="1"/>
    <row r="8" ht="0.75" customHeight="1"/>
    <row r="9" spans="1:19" ht="12.75">
      <c r="A9" s="655" t="s">
        <v>167</v>
      </c>
      <c r="B9" s="655"/>
      <c r="C9" s="17" t="s">
        <v>826</v>
      </c>
      <c r="Q9" s="1" t="s">
        <v>23</v>
      </c>
      <c r="R9" s="21"/>
      <c r="S9" s="24"/>
    </row>
    <row r="10" spans="1:17" ht="15.75">
      <c r="A10" s="15"/>
      <c r="N10" s="753" t="s">
        <v>954</v>
      </c>
      <c r="O10" s="753"/>
      <c r="P10" s="753"/>
      <c r="Q10" s="753"/>
    </row>
    <row r="11" spans="1:17" ht="28.5" customHeight="1">
      <c r="A11" s="734" t="s">
        <v>2</v>
      </c>
      <c r="B11" s="734" t="s">
        <v>3</v>
      </c>
      <c r="C11" s="657" t="s">
        <v>672</v>
      </c>
      <c r="D11" s="657"/>
      <c r="E11" s="657"/>
      <c r="F11" s="657" t="s">
        <v>673</v>
      </c>
      <c r="G11" s="657"/>
      <c r="H11" s="657"/>
      <c r="I11" s="686" t="s">
        <v>384</v>
      </c>
      <c r="J11" s="687"/>
      <c r="K11" s="800"/>
      <c r="L11" s="686" t="s">
        <v>94</v>
      </c>
      <c r="M11" s="687"/>
      <c r="N11" s="800"/>
      <c r="O11" s="796" t="s">
        <v>962</v>
      </c>
      <c r="P11" s="797"/>
      <c r="Q11" s="798"/>
    </row>
    <row r="12" spans="1:17" ht="39.75" customHeight="1">
      <c r="A12" s="735"/>
      <c r="B12" s="735"/>
      <c r="C12" s="5" t="s">
        <v>116</v>
      </c>
      <c r="D12" s="5" t="s">
        <v>752</v>
      </c>
      <c r="E12" s="41" t="s">
        <v>18</v>
      </c>
      <c r="F12" s="5" t="s">
        <v>116</v>
      </c>
      <c r="G12" s="5" t="s">
        <v>753</v>
      </c>
      <c r="H12" s="41" t="s">
        <v>18</v>
      </c>
      <c r="I12" s="5" t="s">
        <v>116</v>
      </c>
      <c r="J12" s="5" t="s">
        <v>753</v>
      </c>
      <c r="K12" s="41" t="s">
        <v>18</v>
      </c>
      <c r="L12" s="5" t="s">
        <v>116</v>
      </c>
      <c r="M12" s="5" t="s">
        <v>753</v>
      </c>
      <c r="N12" s="41" t="s">
        <v>18</v>
      </c>
      <c r="O12" s="5" t="s">
        <v>240</v>
      </c>
      <c r="P12" s="5" t="s">
        <v>754</v>
      </c>
      <c r="Q12" s="5" t="s">
        <v>117</v>
      </c>
    </row>
    <row r="13" spans="1:17" s="71" customFormat="1" ht="12.75">
      <c r="A13" s="68">
        <v>1</v>
      </c>
      <c r="B13" s="68">
        <v>2</v>
      </c>
      <c r="C13" s="68">
        <v>3</v>
      </c>
      <c r="D13" s="68">
        <v>4</v>
      </c>
      <c r="E13" s="68">
        <v>5</v>
      </c>
      <c r="F13" s="68">
        <v>6</v>
      </c>
      <c r="G13" s="68">
        <v>7</v>
      </c>
      <c r="H13" s="68">
        <v>8</v>
      </c>
      <c r="I13" s="68">
        <v>9</v>
      </c>
      <c r="J13" s="68">
        <v>10</v>
      </c>
      <c r="K13" s="68">
        <v>11</v>
      </c>
      <c r="L13" s="68">
        <v>12</v>
      </c>
      <c r="M13" s="68">
        <v>13</v>
      </c>
      <c r="N13" s="68">
        <v>14</v>
      </c>
      <c r="O13" s="68">
        <v>15</v>
      </c>
      <c r="P13" s="68">
        <v>16</v>
      </c>
      <c r="Q13" s="68">
        <v>17</v>
      </c>
    </row>
    <row r="14" spans="1:17" ht="12.75">
      <c r="A14" s="20">
        <v>1</v>
      </c>
      <c r="B14" s="21" t="s">
        <v>826</v>
      </c>
      <c r="C14" s="408">
        <v>78.989736</v>
      </c>
      <c r="D14" s="408">
        <v>204.481494</v>
      </c>
      <c r="E14" s="408">
        <f>C14+D14</f>
        <v>283.47123</v>
      </c>
      <c r="F14" s="408">
        <v>32.76670982548824</v>
      </c>
      <c r="G14" s="408">
        <v>0</v>
      </c>
      <c r="H14" s="408">
        <f>F14+G14</f>
        <v>32.76670982548824</v>
      </c>
      <c r="I14" s="408">
        <v>76.94167280128177</v>
      </c>
      <c r="J14" s="408">
        <v>219.0910386</v>
      </c>
      <c r="K14" s="408">
        <f>I14+J14</f>
        <v>296.03271140128174</v>
      </c>
      <c r="L14" s="408">
        <v>84.6332984</v>
      </c>
      <c r="M14" s="408">
        <v>219.0910386</v>
      </c>
      <c r="N14" s="408">
        <f>L14+M14</f>
        <v>303.724337</v>
      </c>
      <c r="O14" s="408">
        <f aca="true" t="shared" si="0" ref="O14:Q17">F14+I14-L14</f>
        <v>25.075084226770002</v>
      </c>
      <c r="P14" s="408">
        <f t="shared" si="0"/>
        <v>0</v>
      </c>
      <c r="Q14" s="408">
        <f t="shared" si="0"/>
        <v>25.075084226770002</v>
      </c>
    </row>
    <row r="15" spans="1:17" ht="12.75">
      <c r="A15" s="20">
        <v>2</v>
      </c>
      <c r="B15" s="21" t="s">
        <v>827</v>
      </c>
      <c r="C15" s="408">
        <v>25.982711999999996</v>
      </c>
      <c r="D15" s="408">
        <v>67.261698</v>
      </c>
      <c r="E15" s="408">
        <f>C15+D15</f>
        <v>93.24440999999999</v>
      </c>
      <c r="F15" s="408">
        <v>10.778210280171479</v>
      </c>
      <c r="G15" s="408">
        <v>0</v>
      </c>
      <c r="H15" s="408">
        <f>F15+G15</f>
        <v>10.778210280171479</v>
      </c>
      <c r="I15" s="408">
        <v>25.309026544840425</v>
      </c>
      <c r="J15" s="408">
        <v>77.1660246</v>
      </c>
      <c r="K15" s="408">
        <f>I15+J15</f>
        <v>102.47505114484042</v>
      </c>
      <c r="L15" s="408">
        <v>29.8086824</v>
      </c>
      <c r="M15" s="408">
        <v>77.1660246</v>
      </c>
      <c r="N15" s="408">
        <f>L15+M15</f>
        <v>106.974707</v>
      </c>
      <c r="O15" s="408">
        <f t="shared" si="0"/>
        <v>6.278554425011901</v>
      </c>
      <c r="P15" s="408">
        <f t="shared" si="0"/>
        <v>0</v>
      </c>
      <c r="Q15" s="408">
        <f t="shared" si="0"/>
        <v>6.2785544250119045</v>
      </c>
    </row>
    <row r="16" spans="1:17" ht="12.75">
      <c r="A16" s="20">
        <v>3</v>
      </c>
      <c r="B16" s="21" t="s">
        <v>828</v>
      </c>
      <c r="C16" s="408">
        <v>5.119464</v>
      </c>
      <c r="D16" s="408">
        <v>13.252806</v>
      </c>
      <c r="E16" s="408">
        <f>C16+D16</f>
        <v>18.37227</v>
      </c>
      <c r="F16" s="408">
        <v>2.1236682111462346</v>
      </c>
      <c r="G16" s="408">
        <v>0</v>
      </c>
      <c r="H16" s="408">
        <f>F16+G16</f>
        <v>2.1236682111462346</v>
      </c>
      <c r="I16" s="408">
        <v>4.986725414627809</v>
      </c>
      <c r="J16" s="408">
        <v>17.359423200000002</v>
      </c>
      <c r="K16" s="408">
        <f>I16+J16</f>
        <v>22.34614861462781</v>
      </c>
      <c r="L16" s="408">
        <v>6.7058208</v>
      </c>
      <c r="M16" s="408">
        <v>17.359423200000002</v>
      </c>
      <c r="N16" s="408">
        <f>L16+M16</f>
        <v>24.065244</v>
      </c>
      <c r="O16" s="408">
        <f t="shared" si="0"/>
        <v>0.40457282577404463</v>
      </c>
      <c r="P16" s="408">
        <f t="shared" si="0"/>
        <v>0</v>
      </c>
      <c r="Q16" s="408">
        <f t="shared" si="0"/>
        <v>0.4045728257740464</v>
      </c>
    </row>
    <row r="17" spans="1:17" ht="12.75">
      <c r="A17" s="20">
        <v>4</v>
      </c>
      <c r="B17" s="21" t="s">
        <v>829</v>
      </c>
      <c r="C17" s="408">
        <v>10.176431999999998</v>
      </c>
      <c r="D17" s="408">
        <v>26.343827999999995</v>
      </c>
      <c r="E17" s="408">
        <f>C17+D17</f>
        <v>36.52025999999999</v>
      </c>
      <c r="F17" s="408">
        <v>4.221411683194042</v>
      </c>
      <c r="G17" s="408">
        <v>0</v>
      </c>
      <c r="H17" s="408">
        <f>F17+G17</f>
        <v>4.221411683194042</v>
      </c>
      <c r="I17" s="408">
        <v>9.912575239249989</v>
      </c>
      <c r="J17" s="408">
        <v>28.2416442</v>
      </c>
      <c r="K17" s="408">
        <f>I17+J17</f>
        <v>38.154219439249985</v>
      </c>
      <c r="L17" s="408">
        <v>10.909544799999999</v>
      </c>
      <c r="M17" s="408">
        <v>28.2416442</v>
      </c>
      <c r="N17" s="408">
        <f>L17+M17</f>
        <v>39.151189</v>
      </c>
      <c r="O17" s="408">
        <f t="shared" si="0"/>
        <v>3.2244421224440316</v>
      </c>
      <c r="P17" s="408">
        <f t="shared" si="0"/>
        <v>0</v>
      </c>
      <c r="Q17" s="408">
        <f t="shared" si="0"/>
        <v>3.2244421224440245</v>
      </c>
    </row>
    <row r="18" spans="1:17" ht="12.75">
      <c r="A18" s="20">
        <v>5</v>
      </c>
      <c r="B18" s="21"/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408"/>
      <c r="P18" s="408"/>
      <c r="Q18" s="408"/>
    </row>
    <row r="19" spans="1:17" ht="12.75">
      <c r="A19" s="20">
        <v>6</v>
      </c>
      <c r="B19" s="21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</row>
    <row r="20" spans="1:17" ht="12.75">
      <c r="A20" s="20">
        <v>7</v>
      </c>
      <c r="B20" s="21"/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</row>
    <row r="21" spans="1:17" ht="12.75">
      <c r="A21" s="20">
        <v>8</v>
      </c>
      <c r="B21" s="21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</row>
    <row r="22" spans="1:17" ht="12.75">
      <c r="A22" s="20">
        <v>9</v>
      </c>
      <c r="B22" s="21"/>
      <c r="C22" s="408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408"/>
    </row>
    <row r="23" spans="1:17" ht="12.75">
      <c r="A23" s="20">
        <v>10</v>
      </c>
      <c r="B23" s="21"/>
      <c r="C23" s="408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</row>
    <row r="24" spans="1:17" ht="12.75">
      <c r="A24" s="22" t="s">
        <v>7</v>
      </c>
      <c r="B24" s="21"/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408"/>
    </row>
    <row r="25" spans="1:17" ht="12.75">
      <c r="A25" s="22" t="s">
        <v>7</v>
      </c>
      <c r="B25" s="21"/>
      <c r="C25" s="408"/>
      <c r="D25" s="408"/>
      <c r="E25" s="408"/>
      <c r="F25" s="408"/>
      <c r="G25" s="408"/>
      <c r="H25" s="408"/>
      <c r="I25" s="408"/>
      <c r="J25" s="408"/>
      <c r="K25" s="408"/>
      <c r="L25" s="408"/>
      <c r="M25" s="408"/>
      <c r="N25" s="408"/>
      <c r="O25" s="408"/>
      <c r="P25" s="408"/>
      <c r="Q25" s="408"/>
    </row>
    <row r="26" spans="1:17" ht="12.75">
      <c r="A26" s="3"/>
      <c r="B26" s="3" t="s">
        <v>18</v>
      </c>
      <c r="C26" s="409">
        <f>SUM(C14:C25)</f>
        <v>120.26834399999998</v>
      </c>
      <c r="D26" s="409">
        <f aca="true" t="shared" si="1" ref="D26:Q26">SUM(D14:D25)</f>
        <v>311.339826</v>
      </c>
      <c r="E26" s="409">
        <f t="shared" si="1"/>
        <v>431.60817000000003</v>
      </c>
      <c r="F26" s="409">
        <f t="shared" si="1"/>
        <v>49.88999999999999</v>
      </c>
      <c r="G26" s="409">
        <f t="shared" si="1"/>
        <v>0</v>
      </c>
      <c r="H26" s="409">
        <f t="shared" si="1"/>
        <v>49.88999999999999</v>
      </c>
      <c r="I26" s="409">
        <f t="shared" si="1"/>
        <v>117.14999999999999</v>
      </c>
      <c r="J26" s="409">
        <f t="shared" si="1"/>
        <v>341.8581306</v>
      </c>
      <c r="K26" s="409">
        <f t="shared" si="1"/>
        <v>459.00813059999996</v>
      </c>
      <c r="L26" s="409">
        <f t="shared" si="1"/>
        <v>132.0573464</v>
      </c>
      <c r="M26" s="409">
        <f t="shared" si="1"/>
        <v>341.8581306</v>
      </c>
      <c r="N26" s="409">
        <f t="shared" si="1"/>
        <v>473.91547699999995</v>
      </c>
      <c r="O26" s="409">
        <f t="shared" si="1"/>
        <v>34.98265359999998</v>
      </c>
      <c r="P26" s="409">
        <f t="shared" si="1"/>
        <v>0</v>
      </c>
      <c r="Q26" s="409">
        <f t="shared" si="1"/>
        <v>34.98265359999998</v>
      </c>
    </row>
    <row r="27" spans="1:17" ht="12.75">
      <c r="A27" s="13"/>
      <c r="B27" s="33"/>
      <c r="C27" s="33"/>
      <c r="D27" s="33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 ht="14.25" customHeight="1">
      <c r="A28" s="799" t="s">
        <v>755</v>
      </c>
      <c r="B28" s="799"/>
      <c r="C28" s="799"/>
      <c r="D28" s="799"/>
      <c r="E28" s="799"/>
      <c r="F28" s="799"/>
      <c r="G28" s="799"/>
      <c r="H28" s="799"/>
      <c r="I28" s="799"/>
      <c r="J28" s="799"/>
      <c r="K28" s="799"/>
      <c r="L28" s="799"/>
      <c r="M28" s="799"/>
      <c r="N28" s="799"/>
      <c r="O28" s="799"/>
      <c r="P28" s="799"/>
      <c r="Q28" s="799"/>
    </row>
    <row r="29" spans="1:17" ht="15.75" customHeight="1">
      <c r="A29" s="37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0" spans="1:17" ht="15.75" customHeight="1">
      <c r="A30" s="16" t="s">
        <v>971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P30" s="667" t="s">
        <v>12</v>
      </c>
      <c r="Q30" s="667"/>
    </row>
    <row r="31" spans="1:17" ht="12.75" customHeight="1">
      <c r="A31" s="667" t="s">
        <v>13</v>
      </c>
      <c r="B31" s="667"/>
      <c r="C31" s="667"/>
      <c r="D31" s="667"/>
      <c r="E31" s="667"/>
      <c r="F31" s="667"/>
      <c r="G31" s="667"/>
      <c r="H31" s="667"/>
      <c r="I31" s="667"/>
      <c r="J31" s="667"/>
      <c r="K31" s="667"/>
      <c r="L31" s="667"/>
      <c r="M31" s="667"/>
      <c r="N31" s="667"/>
      <c r="O31" s="667"/>
      <c r="P31" s="667"/>
      <c r="Q31" s="667"/>
    </row>
    <row r="32" spans="1:17" ht="12.75" customHeight="1">
      <c r="A32" s="667" t="s">
        <v>19</v>
      </c>
      <c r="B32" s="667"/>
      <c r="C32" s="667"/>
      <c r="D32" s="667"/>
      <c r="E32" s="667"/>
      <c r="F32" s="667"/>
      <c r="G32" s="667"/>
      <c r="H32" s="667"/>
      <c r="I32" s="667"/>
      <c r="J32" s="667"/>
      <c r="K32" s="667"/>
      <c r="L32" s="667"/>
      <c r="M32" s="667"/>
      <c r="N32" s="667"/>
      <c r="O32" s="667"/>
      <c r="P32" s="667"/>
      <c r="Q32" s="667"/>
    </row>
    <row r="33" spans="1:18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O33" s="38" t="s">
        <v>84</v>
      </c>
      <c r="P33" s="38"/>
      <c r="Q33" s="38"/>
      <c r="R33" s="38"/>
    </row>
  </sheetData>
  <sheetProtection/>
  <mergeCells count="17">
    <mergeCell ref="I11:K11"/>
    <mergeCell ref="A9:B9"/>
    <mergeCell ref="L11:N11"/>
    <mergeCell ref="P30:Q30"/>
    <mergeCell ref="A11:A12"/>
    <mergeCell ref="F11:H11"/>
    <mergeCell ref="C11:E11"/>
    <mergeCell ref="P1:Q1"/>
    <mergeCell ref="A2:Q2"/>
    <mergeCell ref="A3:Q3"/>
    <mergeCell ref="A32:Q32"/>
    <mergeCell ref="N10:Q10"/>
    <mergeCell ref="O11:Q11"/>
    <mergeCell ref="A31:Q31"/>
    <mergeCell ref="A6:Q6"/>
    <mergeCell ref="A28:Q28"/>
    <mergeCell ref="B11:B12"/>
  </mergeCells>
  <printOptions horizontalCentered="1"/>
  <pageMargins left="0.708661417322835" right="0.708661417322835" top="0.236220472440945" bottom="0" header="0.31496062992126" footer="0.31496062992126"/>
  <pageSetup horizontalDpi="600" verticalDpi="600" orientation="landscape" paperSize="9" scale="8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44"/>
  <sheetViews>
    <sheetView view="pageBreakPreview" zoomScale="90" zoomScaleSheetLayoutView="90" zoomScalePageLayoutView="0" workbookViewId="0" topLeftCell="A22">
      <selection activeCell="L40" sqref="L40:L43"/>
    </sheetView>
  </sheetViews>
  <sheetFormatPr defaultColWidth="9.140625" defaultRowHeight="12.75"/>
  <cols>
    <col min="1" max="1" width="7.421875" style="17" customWidth="1"/>
    <col min="2" max="2" width="17.140625" style="17" customWidth="1"/>
    <col min="3" max="3" width="8.7109375" style="17" customWidth="1"/>
    <col min="4" max="4" width="8.140625" style="17" customWidth="1"/>
    <col min="5" max="5" width="10.00390625" style="17" customWidth="1"/>
    <col min="6" max="7" width="7.28125" style="17" customWidth="1"/>
    <col min="8" max="8" width="8.140625" style="17" customWidth="1"/>
    <col min="9" max="9" width="9.28125" style="17" customWidth="1"/>
    <col min="10" max="10" width="10.00390625" style="17" customWidth="1"/>
    <col min="11" max="11" width="8.421875" style="17" customWidth="1"/>
    <col min="12" max="12" width="8.7109375" style="17" customWidth="1"/>
    <col min="13" max="13" width="7.8515625" style="17" customWidth="1"/>
    <col min="14" max="14" width="7.140625" style="17" customWidth="1"/>
    <col min="15" max="15" width="13.7109375" style="17" customWidth="1"/>
    <col min="16" max="16" width="11.8515625" style="17" customWidth="1"/>
    <col min="17" max="17" width="9.7109375" style="17" customWidth="1"/>
    <col min="18" max="16384" width="9.140625" style="17" customWidth="1"/>
  </cols>
  <sheetData>
    <row r="1" spans="8:21" ht="15">
      <c r="H1" s="38"/>
      <c r="I1" s="38"/>
      <c r="J1" s="38"/>
      <c r="K1" s="38"/>
      <c r="L1" s="38"/>
      <c r="M1" s="38"/>
      <c r="N1" s="38"/>
      <c r="O1" s="38"/>
      <c r="P1" s="736" t="s">
        <v>93</v>
      </c>
      <c r="Q1" s="736"/>
      <c r="R1" s="737"/>
      <c r="T1" s="45"/>
      <c r="U1" s="45"/>
    </row>
    <row r="2" spans="1:21" ht="15">
      <c r="A2" s="743" t="s">
        <v>0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3"/>
      <c r="Q2" s="743"/>
      <c r="R2" s="737"/>
      <c r="S2" s="47"/>
      <c r="T2" s="47"/>
      <c r="U2" s="47"/>
    </row>
    <row r="3" spans="1:21" ht="20.25">
      <c r="A3" s="653" t="s">
        <v>648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737"/>
      <c r="S3" s="46"/>
      <c r="T3" s="46"/>
      <c r="U3" s="46"/>
    </row>
    <row r="4" ht="10.5" customHeight="1">
      <c r="R4" s="737"/>
    </row>
    <row r="5" spans="1:18" ht="9" customHeight="1">
      <c r="A5" s="27"/>
      <c r="B5" s="27"/>
      <c r="C5" s="27"/>
      <c r="D5" s="27"/>
      <c r="E5" s="26"/>
      <c r="F5" s="26"/>
      <c r="G5" s="26"/>
      <c r="H5" s="26"/>
      <c r="I5" s="26"/>
      <c r="J5" s="26"/>
      <c r="K5" s="26"/>
      <c r="L5" s="26"/>
      <c r="M5" s="26"/>
      <c r="N5" s="27"/>
      <c r="O5" s="27"/>
      <c r="P5" s="26"/>
      <c r="Q5" s="24"/>
      <c r="R5" s="737"/>
    </row>
    <row r="6" spans="2:18" ht="18" customHeight="1">
      <c r="B6" s="123"/>
      <c r="C6" s="123"/>
      <c r="D6" s="654" t="s">
        <v>757</v>
      </c>
      <c r="E6" s="654"/>
      <c r="F6" s="654"/>
      <c r="G6" s="654"/>
      <c r="H6" s="654"/>
      <c r="I6" s="654"/>
      <c r="J6" s="654"/>
      <c r="K6" s="654"/>
      <c r="L6" s="654"/>
      <c r="M6" s="654"/>
      <c r="N6" s="654"/>
      <c r="O6" s="654"/>
      <c r="R6" s="737"/>
    </row>
    <row r="7" ht="5.25" customHeight="1">
      <c r="R7" s="737"/>
    </row>
    <row r="8" spans="1:18" ht="12.75">
      <c r="A8" s="655" t="s">
        <v>167</v>
      </c>
      <c r="B8" s="655"/>
      <c r="C8" s="17" t="s">
        <v>826</v>
      </c>
      <c r="Q8" s="35" t="s">
        <v>23</v>
      </c>
      <c r="R8" s="737"/>
    </row>
    <row r="9" spans="1:19" ht="15.75">
      <c r="A9" s="15"/>
      <c r="N9" s="753" t="s">
        <v>954</v>
      </c>
      <c r="O9" s="753"/>
      <c r="P9" s="753"/>
      <c r="Q9" s="753"/>
      <c r="R9" s="737"/>
      <c r="S9" s="24"/>
    </row>
    <row r="10" spans="1:18" ht="36.75" customHeight="1">
      <c r="A10" s="734" t="s">
        <v>2</v>
      </c>
      <c r="B10" s="734" t="s">
        <v>3</v>
      </c>
      <c r="C10" s="657" t="s">
        <v>674</v>
      </c>
      <c r="D10" s="657"/>
      <c r="E10" s="657"/>
      <c r="F10" s="657" t="s">
        <v>675</v>
      </c>
      <c r="G10" s="657"/>
      <c r="H10" s="657"/>
      <c r="I10" s="686" t="s">
        <v>384</v>
      </c>
      <c r="J10" s="687"/>
      <c r="K10" s="800"/>
      <c r="L10" s="686" t="s">
        <v>94</v>
      </c>
      <c r="M10" s="687"/>
      <c r="N10" s="800"/>
      <c r="O10" s="796" t="s">
        <v>962</v>
      </c>
      <c r="P10" s="797"/>
      <c r="Q10" s="798"/>
      <c r="R10" s="737"/>
    </row>
    <row r="11" spans="1:17" ht="39.75" customHeight="1">
      <c r="A11" s="735"/>
      <c r="B11" s="735"/>
      <c r="C11" s="5" t="s">
        <v>116</v>
      </c>
      <c r="D11" s="5" t="s">
        <v>752</v>
      </c>
      <c r="E11" s="41" t="s">
        <v>18</v>
      </c>
      <c r="F11" s="5" t="s">
        <v>116</v>
      </c>
      <c r="G11" s="5" t="s">
        <v>753</v>
      </c>
      <c r="H11" s="41" t="s">
        <v>18</v>
      </c>
      <c r="I11" s="5" t="s">
        <v>116</v>
      </c>
      <c r="J11" s="5" t="s">
        <v>753</v>
      </c>
      <c r="K11" s="41" t="s">
        <v>18</v>
      </c>
      <c r="L11" s="5" t="s">
        <v>116</v>
      </c>
      <c r="M11" s="5" t="s">
        <v>753</v>
      </c>
      <c r="N11" s="41" t="s">
        <v>18</v>
      </c>
      <c r="O11" s="5" t="s">
        <v>240</v>
      </c>
      <c r="P11" s="5" t="s">
        <v>754</v>
      </c>
      <c r="Q11" s="5" t="s">
        <v>117</v>
      </c>
    </row>
    <row r="12" spans="1:17" s="71" customFormat="1" ht="12.75">
      <c r="A12" s="68">
        <v>1</v>
      </c>
      <c r="B12" s="68">
        <v>2</v>
      </c>
      <c r="C12" s="68">
        <v>3</v>
      </c>
      <c r="D12" s="68">
        <v>4</v>
      </c>
      <c r="E12" s="68">
        <v>5</v>
      </c>
      <c r="F12" s="68">
        <v>6</v>
      </c>
      <c r="G12" s="68">
        <v>7</v>
      </c>
      <c r="H12" s="68">
        <v>8</v>
      </c>
      <c r="I12" s="68">
        <v>9</v>
      </c>
      <c r="J12" s="68">
        <v>10</v>
      </c>
      <c r="K12" s="68">
        <v>11</v>
      </c>
      <c r="L12" s="68">
        <v>12</v>
      </c>
      <c r="M12" s="68">
        <v>13</v>
      </c>
      <c r="N12" s="68">
        <v>14</v>
      </c>
      <c r="O12" s="68">
        <v>15</v>
      </c>
      <c r="P12" s="68">
        <v>16</v>
      </c>
      <c r="Q12" s="68">
        <v>17</v>
      </c>
    </row>
    <row r="13" spans="1:17" ht="12.75">
      <c r="A13" s="20">
        <v>1</v>
      </c>
      <c r="B13" s="21" t="s">
        <v>826</v>
      </c>
      <c r="C13" s="389">
        <v>104.522572</v>
      </c>
      <c r="D13" s="389">
        <v>216.651908</v>
      </c>
      <c r="E13" s="389">
        <f>C13+D13</f>
        <v>321.17448</v>
      </c>
      <c r="F13" s="389">
        <v>6.408671390611159</v>
      </c>
      <c r="G13" s="389">
        <v>0</v>
      </c>
      <c r="H13" s="389">
        <f>F13+G13</f>
        <v>6.408671390611159</v>
      </c>
      <c r="I13" s="389">
        <v>64.9586902125775</v>
      </c>
      <c r="J13" s="389">
        <v>206.1236828</v>
      </c>
      <c r="K13" s="389">
        <f>I13+J13</f>
        <v>271.0823730125775</v>
      </c>
      <c r="L13" s="389">
        <v>99.44328519999999</v>
      </c>
      <c r="M13" s="389">
        <v>206.1236828</v>
      </c>
      <c r="N13" s="389">
        <f>L13+M13</f>
        <v>305.566968</v>
      </c>
      <c r="O13" s="389">
        <f aca="true" t="shared" si="0" ref="O13:P16">F13+I13-L13</f>
        <v>-28.075923596811336</v>
      </c>
      <c r="P13" s="389">
        <f t="shared" si="0"/>
        <v>0</v>
      </c>
      <c r="Q13" s="389">
        <f>O13+P13</f>
        <v>-28.075923596811336</v>
      </c>
    </row>
    <row r="14" spans="1:17" ht="12.75">
      <c r="A14" s="20">
        <v>2</v>
      </c>
      <c r="B14" s="21" t="s">
        <v>827</v>
      </c>
      <c r="C14" s="389">
        <v>26.534662</v>
      </c>
      <c r="D14" s="389">
        <v>55.00041800000001</v>
      </c>
      <c r="E14" s="389">
        <f>C14+D14</f>
        <v>81.53508000000001</v>
      </c>
      <c r="F14" s="389">
        <v>1.6269397697077057</v>
      </c>
      <c r="G14" s="389">
        <v>0</v>
      </c>
      <c r="H14" s="389">
        <f>F14+G14</f>
        <v>1.6269397697077057</v>
      </c>
      <c r="I14" s="389">
        <v>16.490762289636844</v>
      </c>
      <c r="J14" s="389">
        <v>57.40054390000001</v>
      </c>
      <c r="K14" s="389">
        <f>I14+J14</f>
        <v>73.89130618963685</v>
      </c>
      <c r="L14" s="389">
        <v>27.692590099999997</v>
      </c>
      <c r="M14" s="389">
        <v>57.40054390000001</v>
      </c>
      <c r="N14" s="389">
        <f>L14+M14</f>
        <v>85.093134</v>
      </c>
      <c r="O14" s="389">
        <f t="shared" si="0"/>
        <v>-9.574888040655445</v>
      </c>
      <c r="P14" s="389">
        <f t="shared" si="0"/>
        <v>0</v>
      </c>
      <c r="Q14" s="389">
        <f>O14+P14</f>
        <v>-9.574888040655445</v>
      </c>
    </row>
    <row r="15" spans="1:17" ht="12.75">
      <c r="A15" s="20">
        <v>3</v>
      </c>
      <c r="B15" s="21" t="s">
        <v>828</v>
      </c>
      <c r="C15" s="389">
        <v>5.909287999999999</v>
      </c>
      <c r="D15" s="389">
        <v>12.248632</v>
      </c>
      <c r="E15" s="389">
        <f>C15+D15</f>
        <v>18.15792</v>
      </c>
      <c r="F15" s="389">
        <v>0.36232063773250656</v>
      </c>
      <c r="G15" s="389">
        <v>0</v>
      </c>
      <c r="H15" s="389">
        <f>F15+G15</f>
        <v>0.36232063773250656</v>
      </c>
      <c r="I15" s="389">
        <v>3.6725044286979625</v>
      </c>
      <c r="J15" s="389">
        <v>14.674058</v>
      </c>
      <c r="K15" s="389">
        <f>I15+J15</f>
        <v>18.346562428697965</v>
      </c>
      <c r="L15" s="389">
        <v>7.079421999999999</v>
      </c>
      <c r="M15" s="389">
        <v>14.674058</v>
      </c>
      <c r="N15" s="389">
        <f>L15+M15</f>
        <v>21.75348</v>
      </c>
      <c r="O15" s="389">
        <f t="shared" si="0"/>
        <v>-3.0445969335695304</v>
      </c>
      <c r="P15" s="389">
        <f t="shared" si="0"/>
        <v>0</v>
      </c>
      <c r="Q15" s="389">
        <f>O15+P15</f>
        <v>-3.0445969335695304</v>
      </c>
    </row>
    <row r="16" spans="1:17" ht="12.75">
      <c r="A16" s="20">
        <v>4</v>
      </c>
      <c r="B16" s="21" t="s">
        <v>829</v>
      </c>
      <c r="C16" s="389">
        <v>10.471846</v>
      </c>
      <c r="D16" s="389">
        <v>21.705794</v>
      </c>
      <c r="E16" s="389">
        <f>C16+D16</f>
        <v>32.17764</v>
      </c>
      <c r="F16" s="389">
        <v>0.642068201948627</v>
      </c>
      <c r="G16" s="389">
        <v>0</v>
      </c>
      <c r="H16" s="389">
        <f>F16+G16</f>
        <v>0.642068201948627</v>
      </c>
      <c r="I16" s="389">
        <v>6.508043069087687</v>
      </c>
      <c r="J16" s="389">
        <v>22.0735298</v>
      </c>
      <c r="K16" s="389">
        <f>I16+J16</f>
        <v>28.581572869087687</v>
      </c>
      <c r="L16" s="389">
        <v>10.6492582</v>
      </c>
      <c r="M16" s="389">
        <v>22.0735298</v>
      </c>
      <c r="N16" s="389">
        <f>L16+M16</f>
        <v>32.722788</v>
      </c>
      <c r="O16" s="389">
        <f t="shared" si="0"/>
        <v>-3.499146928963686</v>
      </c>
      <c r="P16" s="389">
        <f t="shared" si="0"/>
        <v>0</v>
      </c>
      <c r="Q16" s="389">
        <f>O16+P16</f>
        <v>-3.499146928963686</v>
      </c>
    </row>
    <row r="17" spans="1:17" ht="12.75">
      <c r="A17" s="20">
        <v>5</v>
      </c>
      <c r="B17" s="21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89"/>
    </row>
    <row r="18" spans="1:17" ht="12.75">
      <c r="A18" s="20">
        <v>6</v>
      </c>
      <c r="B18" s="21"/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Q18" s="389"/>
    </row>
    <row r="19" spans="1:17" ht="12.75">
      <c r="A19" s="20">
        <v>7</v>
      </c>
      <c r="B19" s="21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89"/>
    </row>
    <row r="20" spans="1:17" ht="12.75">
      <c r="A20" s="20">
        <v>8</v>
      </c>
      <c r="B20" s="21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9"/>
    </row>
    <row r="21" spans="1:17" ht="12.75">
      <c r="A21" s="20">
        <v>9</v>
      </c>
      <c r="B21" s="21"/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Q21" s="389"/>
    </row>
    <row r="22" spans="1:17" ht="12.75">
      <c r="A22" s="20">
        <v>10</v>
      </c>
      <c r="B22" s="21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89"/>
    </row>
    <row r="23" spans="1:17" ht="12.75">
      <c r="A23" s="22" t="s">
        <v>7</v>
      </c>
      <c r="B23" s="21"/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</row>
    <row r="24" spans="1:17" ht="12.75">
      <c r="A24" s="22" t="s">
        <v>7</v>
      </c>
      <c r="B24" s="21"/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</row>
    <row r="25" spans="1:17" ht="12.75">
      <c r="A25" s="3"/>
      <c r="B25" s="3" t="s">
        <v>18</v>
      </c>
      <c r="C25" s="366">
        <f>SUM(C13:C24)</f>
        <v>147.438368</v>
      </c>
      <c r="D25" s="366">
        <f aca="true" t="shared" si="1" ref="D25:Q25">SUM(D13:D24)</f>
        <v>305.60675200000003</v>
      </c>
      <c r="E25" s="366">
        <f t="shared" si="1"/>
        <v>453.04512</v>
      </c>
      <c r="F25" s="366">
        <f t="shared" si="1"/>
        <v>9.04</v>
      </c>
      <c r="G25" s="366">
        <f t="shared" si="1"/>
        <v>0</v>
      </c>
      <c r="H25" s="366">
        <f t="shared" si="1"/>
        <v>9.04</v>
      </c>
      <c r="I25" s="366">
        <f t="shared" si="1"/>
        <v>91.63</v>
      </c>
      <c r="J25" s="366">
        <f t="shared" si="1"/>
        <v>300.27181450000006</v>
      </c>
      <c r="K25" s="366">
        <f t="shared" si="1"/>
        <v>391.90181449999994</v>
      </c>
      <c r="L25" s="366">
        <f t="shared" si="1"/>
        <v>144.86455549999997</v>
      </c>
      <c r="M25" s="366">
        <f t="shared" si="1"/>
        <v>300.27181450000006</v>
      </c>
      <c r="N25" s="366">
        <f t="shared" si="1"/>
        <v>445.13637</v>
      </c>
      <c r="O25" s="366">
        <f t="shared" si="1"/>
        <v>-44.19455549999999</v>
      </c>
      <c r="P25" s="366">
        <f t="shared" si="1"/>
        <v>0</v>
      </c>
      <c r="Q25" s="366">
        <f t="shared" si="1"/>
        <v>-44.19455549999999</v>
      </c>
    </row>
    <row r="26" spans="1:17" ht="12.75">
      <c r="A26" s="13"/>
      <c r="B26" s="33"/>
      <c r="C26" s="33"/>
      <c r="D26" s="33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ht="14.25" customHeight="1">
      <c r="A27" s="799" t="s">
        <v>758</v>
      </c>
      <c r="B27" s="799"/>
      <c r="C27" s="799"/>
      <c r="D27" s="799"/>
      <c r="E27" s="799"/>
      <c r="F27" s="799"/>
      <c r="G27" s="799"/>
      <c r="H27" s="799"/>
      <c r="I27" s="799"/>
      <c r="J27" s="799"/>
      <c r="K27" s="799"/>
      <c r="L27" s="799"/>
      <c r="M27" s="799"/>
      <c r="N27" s="799"/>
      <c r="O27" s="799"/>
      <c r="P27" s="799"/>
      <c r="Q27" s="799"/>
    </row>
    <row r="28" spans="1:17" ht="15.75" customHeight="1">
      <c r="A28" s="37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</row>
    <row r="29" spans="1:17" ht="15.75" customHeight="1">
      <c r="A29" s="16" t="s">
        <v>971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P29" s="667" t="s">
        <v>12</v>
      </c>
      <c r="Q29" s="667"/>
    </row>
    <row r="30" spans="1:17" ht="12.75" customHeight="1">
      <c r="A30" s="667" t="s">
        <v>13</v>
      </c>
      <c r="B30" s="667"/>
      <c r="C30" s="667"/>
      <c r="D30" s="667"/>
      <c r="E30" s="667"/>
      <c r="F30" s="667"/>
      <c r="G30" s="667"/>
      <c r="H30" s="667"/>
      <c r="I30" s="667"/>
      <c r="J30" s="667"/>
      <c r="K30" s="667"/>
      <c r="L30" s="667"/>
      <c r="M30" s="667"/>
      <c r="N30" s="667"/>
      <c r="O30" s="667"/>
      <c r="P30" s="667"/>
      <c r="Q30" s="667"/>
    </row>
    <row r="31" spans="1:17" ht="12.75" customHeight="1">
      <c r="A31" s="667" t="s">
        <v>19</v>
      </c>
      <c r="B31" s="667"/>
      <c r="C31" s="667"/>
      <c r="D31" s="667"/>
      <c r="E31" s="667"/>
      <c r="F31" s="667"/>
      <c r="G31" s="667"/>
      <c r="H31" s="667"/>
      <c r="I31" s="667"/>
      <c r="J31" s="667"/>
      <c r="K31" s="667"/>
      <c r="L31" s="667"/>
      <c r="M31" s="667"/>
      <c r="N31" s="667"/>
      <c r="O31" s="667"/>
      <c r="P31" s="667"/>
      <c r="Q31" s="667"/>
    </row>
    <row r="32" spans="1:18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O32" s="656" t="s">
        <v>84</v>
      </c>
      <c r="P32" s="656"/>
      <c r="Q32" s="656"/>
      <c r="R32" s="38"/>
    </row>
    <row r="38" spans="3:17" ht="12.75">
      <c r="C38" s="657" t="s">
        <v>674</v>
      </c>
      <c r="D38" s="657"/>
      <c r="E38" s="657"/>
      <c r="F38" s="657" t="s">
        <v>675</v>
      </c>
      <c r="G38" s="657"/>
      <c r="H38" s="657"/>
      <c r="I38" s="686" t="s">
        <v>384</v>
      </c>
      <c r="J38" s="687"/>
      <c r="K38" s="800"/>
      <c r="L38" s="686" t="s">
        <v>94</v>
      </c>
      <c r="M38" s="687"/>
      <c r="N38" s="800"/>
      <c r="O38" s="796" t="s">
        <v>962</v>
      </c>
      <c r="P38" s="797"/>
      <c r="Q38" s="798"/>
    </row>
    <row r="39" spans="3:17" ht="38.25">
      <c r="C39" s="5" t="s">
        <v>116</v>
      </c>
      <c r="D39" s="5" t="s">
        <v>752</v>
      </c>
      <c r="E39" s="41" t="s">
        <v>18</v>
      </c>
      <c r="F39" s="5" t="s">
        <v>116</v>
      </c>
      <c r="G39" s="5" t="s">
        <v>753</v>
      </c>
      <c r="H39" s="41" t="s">
        <v>18</v>
      </c>
      <c r="I39" s="5" t="s">
        <v>116</v>
      </c>
      <c r="J39" s="5" t="s">
        <v>753</v>
      </c>
      <c r="K39" s="41" t="s">
        <v>18</v>
      </c>
      <c r="L39" s="5" t="s">
        <v>116</v>
      </c>
      <c r="M39" s="5" t="s">
        <v>753</v>
      </c>
      <c r="N39" s="41" t="s">
        <v>18</v>
      </c>
      <c r="O39" s="5" t="s">
        <v>240</v>
      </c>
      <c r="P39" s="5" t="s">
        <v>754</v>
      </c>
      <c r="Q39" s="5" t="s">
        <v>117</v>
      </c>
    </row>
    <row r="40" spans="3:17" ht="12.75">
      <c r="C40" s="391">
        <f>'T7_CC_PY_Utlsn'!C14+'T7ACC_UPY_Utlsn '!C13</f>
        <v>183.512308</v>
      </c>
      <c r="D40" s="391">
        <f>'T7_CC_PY_Utlsn'!D14+'T7ACC_UPY_Utlsn '!D13</f>
        <v>421.133402</v>
      </c>
      <c r="E40" s="391">
        <f>'T7_CC_PY_Utlsn'!E14+'T7ACC_UPY_Utlsn '!E13</f>
        <v>604.64571</v>
      </c>
      <c r="F40" s="391">
        <f>'T7_CC_PY_Utlsn'!F14+'T7ACC_UPY_Utlsn '!F13</f>
        <v>39.1753812160994</v>
      </c>
      <c r="G40" s="391">
        <f>'T7_CC_PY_Utlsn'!G14+'T7ACC_UPY_Utlsn '!G13</f>
        <v>0</v>
      </c>
      <c r="H40" s="391">
        <f>'T7_CC_PY_Utlsn'!H14+'T7ACC_UPY_Utlsn '!H13</f>
        <v>39.1753812160994</v>
      </c>
      <c r="I40" s="391">
        <f>'T7_CC_PY_Utlsn'!I14+'T7ACC_UPY_Utlsn '!I13</f>
        <v>141.90036301385925</v>
      </c>
      <c r="J40" s="391">
        <f>'T7_CC_PY_Utlsn'!J14+'T7ACC_UPY_Utlsn '!J13</f>
        <v>425.21472140000003</v>
      </c>
      <c r="K40" s="391">
        <f>'T7_CC_PY_Utlsn'!K14+'T7ACC_UPY_Utlsn '!K13</f>
        <v>567.1150844138592</v>
      </c>
      <c r="L40" s="391">
        <f>'T7_CC_PY_Utlsn'!L14+'T7ACC_UPY_Utlsn '!L13</f>
        <v>184.0765836</v>
      </c>
      <c r="M40" s="391">
        <f>'T7_CC_PY_Utlsn'!M14+'T7ACC_UPY_Utlsn '!M13</f>
        <v>425.21472140000003</v>
      </c>
      <c r="N40" s="391">
        <f>'T7_CC_PY_Utlsn'!N14+'T7ACC_UPY_Utlsn '!N13</f>
        <v>609.291305</v>
      </c>
      <c r="O40" s="391">
        <f>'T7_CC_PY_Utlsn'!O14+'T7ACC_UPY_Utlsn '!O13</f>
        <v>-3.0008393700413336</v>
      </c>
      <c r="P40" s="391">
        <f>'T7_CC_PY_Utlsn'!P14+'T7ACC_UPY_Utlsn '!P13</f>
        <v>0</v>
      </c>
      <c r="Q40" s="391">
        <f>'T7_CC_PY_Utlsn'!Q14+'T7ACC_UPY_Utlsn '!Q13</f>
        <v>-3.0008393700413336</v>
      </c>
    </row>
    <row r="41" spans="3:17" ht="12.75">
      <c r="C41" s="391">
        <f>'T7_CC_PY_Utlsn'!C15+'T7ACC_UPY_Utlsn '!C14</f>
        <v>52.517374</v>
      </c>
      <c r="D41" s="391">
        <f>'T7_CC_PY_Utlsn'!D15+'T7ACC_UPY_Utlsn '!D14</f>
        <v>122.262116</v>
      </c>
      <c r="E41" s="391">
        <f>'T7_CC_PY_Utlsn'!E15+'T7ACC_UPY_Utlsn '!E14</f>
        <v>174.77949</v>
      </c>
      <c r="F41" s="391">
        <f>'T7_CC_PY_Utlsn'!F15+'T7ACC_UPY_Utlsn '!F14</f>
        <v>12.405150049879184</v>
      </c>
      <c r="G41" s="391">
        <f>'T7_CC_PY_Utlsn'!G15+'T7ACC_UPY_Utlsn '!G14</f>
        <v>0</v>
      </c>
      <c r="H41" s="391">
        <f>'T7_CC_PY_Utlsn'!H15+'T7ACC_UPY_Utlsn '!H14</f>
        <v>12.405150049879184</v>
      </c>
      <c r="I41" s="391">
        <f>'T7_CC_PY_Utlsn'!I15+'T7ACC_UPY_Utlsn '!I14</f>
        <v>41.79978883447727</v>
      </c>
      <c r="J41" s="391">
        <f>'T7_CC_PY_Utlsn'!J15+'T7ACC_UPY_Utlsn '!J14</f>
        <v>134.56656850000002</v>
      </c>
      <c r="K41" s="391">
        <f>'T7_CC_PY_Utlsn'!K15+'T7ACC_UPY_Utlsn '!K14</f>
        <v>176.36635733447727</v>
      </c>
      <c r="L41" s="391">
        <f>'T7_CC_PY_Utlsn'!L15+'T7ACC_UPY_Utlsn '!L14</f>
        <v>57.5012725</v>
      </c>
      <c r="M41" s="391">
        <f>'T7_CC_PY_Utlsn'!M15+'T7ACC_UPY_Utlsn '!M14</f>
        <v>134.56656850000002</v>
      </c>
      <c r="N41" s="391">
        <f>'T7_CC_PY_Utlsn'!N15+'T7ACC_UPY_Utlsn '!N14</f>
        <v>192.067841</v>
      </c>
      <c r="O41" s="391">
        <f>'T7_CC_PY_Utlsn'!O15+'T7ACC_UPY_Utlsn '!O14</f>
        <v>-3.296333615643544</v>
      </c>
      <c r="P41" s="391">
        <f>'T7_CC_PY_Utlsn'!P15+'T7ACC_UPY_Utlsn '!P14</f>
        <v>0</v>
      </c>
      <c r="Q41" s="391">
        <f>'T7_CC_PY_Utlsn'!Q15+'T7ACC_UPY_Utlsn '!Q14</f>
        <v>-3.2963336156435403</v>
      </c>
    </row>
    <row r="42" spans="3:17" ht="12.75">
      <c r="C42" s="391">
        <f>'T7_CC_PY_Utlsn'!C16+'T7ACC_UPY_Utlsn '!C15</f>
        <v>11.028751999999999</v>
      </c>
      <c r="D42" s="391">
        <f>'T7_CC_PY_Utlsn'!D16+'T7ACC_UPY_Utlsn '!D15</f>
        <v>25.501438</v>
      </c>
      <c r="E42" s="391">
        <f>'T7_CC_PY_Utlsn'!E16+'T7ACC_UPY_Utlsn '!E15</f>
        <v>36.530190000000005</v>
      </c>
      <c r="F42" s="391">
        <f>'T7_CC_PY_Utlsn'!F16+'T7ACC_UPY_Utlsn '!F15</f>
        <v>2.4859888488787414</v>
      </c>
      <c r="G42" s="391">
        <f>'T7_CC_PY_Utlsn'!G16+'T7ACC_UPY_Utlsn '!G15</f>
        <v>0</v>
      </c>
      <c r="H42" s="391">
        <f>'T7_CC_PY_Utlsn'!H16+'T7ACC_UPY_Utlsn '!H15</f>
        <v>2.4859888488787414</v>
      </c>
      <c r="I42" s="391">
        <f>'T7_CC_PY_Utlsn'!I16+'T7ACC_UPY_Utlsn '!I15</f>
        <v>8.659229843325772</v>
      </c>
      <c r="J42" s="391">
        <f>'T7_CC_PY_Utlsn'!J16+'T7ACC_UPY_Utlsn '!J15</f>
        <v>32.033481200000004</v>
      </c>
      <c r="K42" s="391">
        <f>'T7_CC_PY_Utlsn'!K16+'T7ACC_UPY_Utlsn '!K15</f>
        <v>40.69271104332577</v>
      </c>
      <c r="L42" s="391">
        <f>'T7_CC_PY_Utlsn'!L16+'T7ACC_UPY_Utlsn '!L15</f>
        <v>13.785242799999999</v>
      </c>
      <c r="M42" s="391">
        <f>'T7_CC_PY_Utlsn'!M16+'T7ACC_UPY_Utlsn '!M15</f>
        <v>32.033481200000004</v>
      </c>
      <c r="N42" s="391">
        <f>'T7_CC_PY_Utlsn'!N16+'T7ACC_UPY_Utlsn '!N15</f>
        <v>45.818724</v>
      </c>
      <c r="O42" s="391">
        <f>'T7_CC_PY_Utlsn'!O16+'T7ACC_UPY_Utlsn '!O15</f>
        <v>-2.640024107795486</v>
      </c>
      <c r="P42" s="391">
        <f>'T7_CC_PY_Utlsn'!P16+'T7ACC_UPY_Utlsn '!P15</f>
        <v>0</v>
      </c>
      <c r="Q42" s="391">
        <f>'T7_CC_PY_Utlsn'!Q16+'T7ACC_UPY_Utlsn '!Q15</f>
        <v>-2.640024107795484</v>
      </c>
    </row>
    <row r="43" spans="3:17" ht="12.75">
      <c r="C43" s="391">
        <f>'T7_CC_PY_Utlsn'!C17+'T7ACC_UPY_Utlsn '!C16</f>
        <v>20.648277999999998</v>
      </c>
      <c r="D43" s="391">
        <f>'T7_CC_PY_Utlsn'!D17+'T7ACC_UPY_Utlsn '!D16</f>
        <v>48.049622</v>
      </c>
      <c r="E43" s="391">
        <f>'T7_CC_PY_Utlsn'!E17+'T7ACC_UPY_Utlsn '!E16</f>
        <v>68.69789999999999</v>
      </c>
      <c r="F43" s="391">
        <f>'T7_CC_PY_Utlsn'!F17+'T7ACC_UPY_Utlsn '!F16</f>
        <v>4.863479885142668</v>
      </c>
      <c r="G43" s="391">
        <f>'T7_CC_PY_Utlsn'!G17+'T7ACC_UPY_Utlsn '!G16</f>
        <v>0</v>
      </c>
      <c r="H43" s="391">
        <f>'T7_CC_PY_Utlsn'!H17+'T7ACC_UPY_Utlsn '!H16</f>
        <v>4.863479885142668</v>
      </c>
      <c r="I43" s="391">
        <f>'T7_CC_PY_Utlsn'!I17+'T7ACC_UPY_Utlsn '!I16</f>
        <v>16.420618308337676</v>
      </c>
      <c r="J43" s="391">
        <f>'T7_CC_PY_Utlsn'!J17+'T7ACC_UPY_Utlsn '!J16</f>
        <v>50.315174</v>
      </c>
      <c r="K43" s="391">
        <f>'T7_CC_PY_Utlsn'!K17+'T7ACC_UPY_Utlsn '!K16</f>
        <v>66.73579230833766</v>
      </c>
      <c r="L43" s="391">
        <f>'T7_CC_PY_Utlsn'!L17+'T7ACC_UPY_Utlsn '!L16</f>
        <v>21.558802999999997</v>
      </c>
      <c r="M43" s="391">
        <f>'T7_CC_PY_Utlsn'!M17+'T7ACC_UPY_Utlsn '!M16</f>
        <v>50.315174</v>
      </c>
      <c r="N43" s="391">
        <f>'T7_CC_PY_Utlsn'!N17+'T7ACC_UPY_Utlsn '!N16</f>
        <v>71.873977</v>
      </c>
      <c r="O43" s="391">
        <f>'T7_CC_PY_Utlsn'!O17+'T7ACC_UPY_Utlsn '!O16</f>
        <v>-0.27470480651965445</v>
      </c>
      <c r="P43" s="391">
        <f>'T7_CC_PY_Utlsn'!P17+'T7ACC_UPY_Utlsn '!P16</f>
        <v>0</v>
      </c>
      <c r="Q43" s="391">
        <f>'T7_CC_PY_Utlsn'!Q17+'T7ACC_UPY_Utlsn '!Q16</f>
        <v>-0.27470480651966156</v>
      </c>
    </row>
    <row r="44" spans="3:17" ht="12.75">
      <c r="C44" s="391">
        <f>SUM(C40:C43)</f>
        <v>267.706712</v>
      </c>
      <c r="D44" s="391">
        <f aca="true" t="shared" si="2" ref="D44:Q44">SUM(D40:D43)</f>
        <v>616.946578</v>
      </c>
      <c r="E44" s="391">
        <f t="shared" si="2"/>
        <v>884.6532900000001</v>
      </c>
      <c r="F44" s="391">
        <f t="shared" si="2"/>
        <v>58.92999999999999</v>
      </c>
      <c r="G44" s="391">
        <f t="shared" si="2"/>
        <v>0</v>
      </c>
      <c r="H44" s="391">
        <f t="shared" si="2"/>
        <v>58.92999999999999</v>
      </c>
      <c r="I44" s="391">
        <f t="shared" si="2"/>
        <v>208.77999999999997</v>
      </c>
      <c r="J44" s="391">
        <f t="shared" si="2"/>
        <v>642.1299451</v>
      </c>
      <c r="K44" s="391">
        <f t="shared" si="2"/>
        <v>850.9099450999998</v>
      </c>
      <c r="L44" s="391">
        <f t="shared" si="2"/>
        <v>276.92190189999997</v>
      </c>
      <c r="M44" s="391">
        <f t="shared" si="2"/>
        <v>642.1299451</v>
      </c>
      <c r="N44" s="391">
        <f t="shared" si="2"/>
        <v>919.051847</v>
      </c>
      <c r="O44" s="391">
        <f t="shared" si="2"/>
        <v>-9.211901900000019</v>
      </c>
      <c r="P44" s="391">
        <f t="shared" si="2"/>
        <v>0</v>
      </c>
      <c r="Q44" s="391">
        <f t="shared" si="2"/>
        <v>-9.211901900000019</v>
      </c>
    </row>
  </sheetData>
  <sheetProtection/>
  <mergeCells count="24">
    <mergeCell ref="A2:Q2"/>
    <mergeCell ref="A3:Q3"/>
    <mergeCell ref="N9:Q9"/>
    <mergeCell ref="B10:B11"/>
    <mergeCell ref="A8:B8"/>
    <mergeCell ref="C10:E10"/>
    <mergeCell ref="F10:H10"/>
    <mergeCell ref="C38:E38"/>
    <mergeCell ref="F38:H38"/>
    <mergeCell ref="I38:K38"/>
    <mergeCell ref="L38:N38"/>
    <mergeCell ref="O38:Q38"/>
    <mergeCell ref="A30:Q30"/>
    <mergeCell ref="O32:Q32"/>
    <mergeCell ref="R1:R10"/>
    <mergeCell ref="A31:Q31"/>
    <mergeCell ref="I10:K10"/>
    <mergeCell ref="L10:N10"/>
    <mergeCell ref="O10:Q10"/>
    <mergeCell ref="P29:Q29"/>
    <mergeCell ref="D6:O6"/>
    <mergeCell ref="A10:A11"/>
    <mergeCell ref="P1:Q1"/>
    <mergeCell ref="A27:Q27"/>
  </mergeCells>
  <printOptions horizontalCentered="1"/>
  <pageMargins left="0.708661417322835" right="0.708661417322835" top="0.236220472440945" bottom="0" header="0.31496062992126" footer="0.31496062992126"/>
  <pageSetup horizontalDpi="600" verticalDpi="600" orientation="landscape" paperSize="9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52"/>
  <sheetViews>
    <sheetView view="pageBreakPreview" zoomScale="80" zoomScaleNormal="80" zoomScaleSheetLayoutView="80" zoomScalePageLayoutView="0" workbookViewId="0" topLeftCell="A7">
      <selection activeCell="C57" sqref="C57"/>
    </sheetView>
  </sheetViews>
  <sheetFormatPr defaultColWidth="9.140625" defaultRowHeight="12.75"/>
  <cols>
    <col min="2" max="2" width="11.57421875" style="0" customWidth="1"/>
    <col min="3" max="3" width="14.7109375" style="0" customWidth="1"/>
    <col min="4" max="4" width="11.28125" style="0" customWidth="1"/>
    <col min="5" max="5" width="12.421875" style="0" customWidth="1"/>
    <col min="6" max="6" width="12.00390625" style="0" customWidth="1"/>
    <col min="7" max="7" width="13.140625" style="0" customWidth="1"/>
    <col min="20" max="20" width="10.421875" style="0" customWidth="1"/>
    <col min="21" max="21" width="11.140625" style="0" customWidth="1"/>
    <col min="22" max="22" width="11.8515625" style="0" customWidth="1"/>
  </cols>
  <sheetData>
    <row r="1" spans="17:19" ht="15">
      <c r="Q1" s="802" t="s">
        <v>65</v>
      </c>
      <c r="R1" s="802"/>
      <c r="S1" s="802"/>
    </row>
    <row r="3" spans="1:17" ht="15">
      <c r="A3" s="743" t="s">
        <v>0</v>
      </c>
      <c r="B3" s="743"/>
      <c r="C3" s="743"/>
      <c r="D3" s="743"/>
      <c r="E3" s="743"/>
      <c r="F3" s="743"/>
      <c r="G3" s="743"/>
      <c r="H3" s="743"/>
      <c r="I3" s="743"/>
      <c r="J3" s="743"/>
      <c r="K3" s="743"/>
      <c r="L3" s="743"/>
      <c r="M3" s="743"/>
      <c r="N3" s="743"/>
      <c r="O3" s="743"/>
      <c r="P3" s="743"/>
      <c r="Q3" s="743"/>
    </row>
    <row r="4" spans="1:17" ht="20.25">
      <c r="A4" s="720" t="s">
        <v>648</v>
      </c>
      <c r="B4" s="720"/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720"/>
      <c r="P4" s="720"/>
      <c r="Q4" s="46"/>
    </row>
    <row r="5" spans="1:17" ht="15.75">
      <c r="A5" s="116" t="s">
        <v>443</v>
      </c>
      <c r="B5" s="116"/>
      <c r="C5" s="17" t="s">
        <v>826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</row>
    <row r="6" spans="1:21" ht="12.75">
      <c r="A6" s="38"/>
      <c r="B6" s="38"/>
      <c r="C6" s="173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U6" s="38"/>
    </row>
    <row r="8" spans="1:19" ht="15.75">
      <c r="A8" s="654" t="s">
        <v>237</v>
      </c>
      <c r="B8" s="654"/>
      <c r="C8" s="654"/>
      <c r="D8" s="654"/>
      <c r="E8" s="654"/>
      <c r="F8" s="654"/>
      <c r="G8" s="654"/>
      <c r="H8" s="654"/>
      <c r="I8" s="654"/>
      <c r="J8" s="654"/>
      <c r="K8" s="654"/>
      <c r="L8" s="654"/>
      <c r="M8" s="654"/>
      <c r="N8" s="654"/>
      <c r="O8" s="654"/>
      <c r="P8" s="654"/>
      <c r="Q8" s="654"/>
      <c r="R8" s="654"/>
      <c r="S8" s="654"/>
    </row>
    <row r="9" spans="1:21" ht="15.75">
      <c r="A9" s="49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803" t="s">
        <v>230</v>
      </c>
      <c r="Q9" s="803"/>
      <c r="R9" s="803"/>
      <c r="S9" s="803"/>
      <c r="U9" s="42"/>
    </row>
    <row r="10" spans="16:19" ht="12.75">
      <c r="P10" s="753" t="s">
        <v>954</v>
      </c>
      <c r="Q10" s="753"/>
      <c r="R10" s="753"/>
      <c r="S10" s="753"/>
    </row>
    <row r="11" spans="1:22" ht="28.5" customHeight="1">
      <c r="A11" s="804" t="s">
        <v>24</v>
      </c>
      <c r="B11" s="734" t="s">
        <v>209</v>
      </c>
      <c r="C11" s="734" t="s">
        <v>383</v>
      </c>
      <c r="D11" s="734" t="s">
        <v>485</v>
      </c>
      <c r="E11" s="749" t="s">
        <v>676</v>
      </c>
      <c r="F11" s="749"/>
      <c r="G11" s="749"/>
      <c r="H11" s="766" t="s">
        <v>675</v>
      </c>
      <c r="I11" s="767"/>
      <c r="J11" s="801"/>
      <c r="K11" s="686" t="s">
        <v>385</v>
      </c>
      <c r="L11" s="687"/>
      <c r="M11" s="800"/>
      <c r="N11" s="752" t="s">
        <v>160</v>
      </c>
      <c r="O11" s="806"/>
      <c r="P11" s="750"/>
      <c r="Q11" s="796" t="s">
        <v>963</v>
      </c>
      <c r="R11" s="797"/>
      <c r="S11" s="798"/>
      <c r="T11" s="734" t="s">
        <v>259</v>
      </c>
      <c r="U11" s="734" t="s">
        <v>432</v>
      </c>
      <c r="V11" s="734" t="s">
        <v>386</v>
      </c>
    </row>
    <row r="12" spans="1:22" ht="65.25" customHeight="1">
      <c r="A12" s="805"/>
      <c r="B12" s="735"/>
      <c r="C12" s="735"/>
      <c r="D12" s="735"/>
      <c r="E12" s="5" t="s">
        <v>181</v>
      </c>
      <c r="F12" s="5" t="s">
        <v>210</v>
      </c>
      <c r="G12" s="5" t="s">
        <v>18</v>
      </c>
      <c r="H12" s="5" t="s">
        <v>181</v>
      </c>
      <c r="I12" s="5" t="s">
        <v>210</v>
      </c>
      <c r="J12" s="5" t="s">
        <v>18</v>
      </c>
      <c r="K12" s="5" t="s">
        <v>181</v>
      </c>
      <c r="L12" s="5" t="s">
        <v>210</v>
      </c>
      <c r="M12" s="5" t="s">
        <v>18</v>
      </c>
      <c r="N12" s="5" t="s">
        <v>181</v>
      </c>
      <c r="O12" s="5" t="s">
        <v>210</v>
      </c>
      <c r="P12" s="5" t="s">
        <v>18</v>
      </c>
      <c r="Q12" s="5" t="s">
        <v>241</v>
      </c>
      <c r="R12" s="5" t="s">
        <v>221</v>
      </c>
      <c r="S12" s="5" t="s">
        <v>222</v>
      </c>
      <c r="T12" s="735"/>
      <c r="U12" s="735"/>
      <c r="V12" s="735"/>
    </row>
    <row r="13" spans="1:22" ht="12.75">
      <c r="A13" s="171">
        <v>1</v>
      </c>
      <c r="B13" s="115">
        <v>2</v>
      </c>
      <c r="C13" s="8">
        <v>3</v>
      </c>
      <c r="D13" s="115">
        <v>4</v>
      </c>
      <c r="E13" s="115">
        <v>5</v>
      </c>
      <c r="F13" s="8">
        <v>6</v>
      </c>
      <c r="G13" s="115">
        <v>7</v>
      </c>
      <c r="H13" s="115">
        <v>8</v>
      </c>
      <c r="I13" s="8">
        <v>9</v>
      </c>
      <c r="J13" s="115">
        <v>10</v>
      </c>
      <c r="K13" s="115">
        <v>11</v>
      </c>
      <c r="L13" s="8">
        <v>12</v>
      </c>
      <c r="M13" s="115">
        <v>13</v>
      </c>
      <c r="N13" s="115">
        <v>14</v>
      </c>
      <c r="O13" s="8">
        <v>15</v>
      </c>
      <c r="P13" s="115">
        <v>16</v>
      </c>
      <c r="Q13" s="115">
        <v>17</v>
      </c>
      <c r="R13" s="8">
        <v>18</v>
      </c>
      <c r="S13" s="115">
        <v>19</v>
      </c>
      <c r="T13" s="115">
        <v>20</v>
      </c>
      <c r="U13" s="8">
        <v>21</v>
      </c>
      <c r="V13" s="115">
        <v>22</v>
      </c>
    </row>
    <row r="14" spans="1:22" ht="15">
      <c r="A14" s="451">
        <v>1</v>
      </c>
      <c r="B14" s="452" t="s">
        <v>826</v>
      </c>
      <c r="C14" s="452">
        <v>360</v>
      </c>
      <c r="D14" s="452">
        <v>360</v>
      </c>
      <c r="E14" s="464">
        <v>21.6</v>
      </c>
      <c r="F14" s="464">
        <v>14.4</v>
      </c>
      <c r="G14" s="464">
        <f>E14+F14</f>
        <v>36</v>
      </c>
      <c r="H14" s="464">
        <v>0</v>
      </c>
      <c r="I14" s="464">
        <v>0</v>
      </c>
      <c r="J14" s="464">
        <f>H14+I14</f>
        <v>0</v>
      </c>
      <c r="K14" s="464">
        <v>21.6</v>
      </c>
      <c r="L14" s="464">
        <v>14.4</v>
      </c>
      <c r="M14" s="464">
        <f>K14+L14</f>
        <v>36</v>
      </c>
      <c r="N14" s="464">
        <v>21.6</v>
      </c>
      <c r="O14" s="464">
        <v>14.4</v>
      </c>
      <c r="P14" s="464">
        <f>N14+O14</f>
        <v>36</v>
      </c>
      <c r="Q14" s="464">
        <f aca="true" t="shared" si="0" ref="Q14:S17">H14+K14-N14</f>
        <v>0</v>
      </c>
      <c r="R14" s="464">
        <f t="shared" si="0"/>
        <v>0</v>
      </c>
      <c r="S14" s="464">
        <f t="shared" si="0"/>
        <v>0</v>
      </c>
      <c r="T14" s="464" t="s">
        <v>846</v>
      </c>
      <c r="U14" s="560">
        <v>360</v>
      </c>
      <c r="V14" s="560">
        <v>360</v>
      </c>
    </row>
    <row r="15" spans="1:22" ht="15">
      <c r="A15" s="451">
        <v>2</v>
      </c>
      <c r="B15" s="452" t="s">
        <v>827</v>
      </c>
      <c r="C15" s="452">
        <v>133</v>
      </c>
      <c r="D15" s="452">
        <v>133</v>
      </c>
      <c r="E15" s="464">
        <v>7.98</v>
      </c>
      <c r="F15" s="464">
        <v>5.32</v>
      </c>
      <c r="G15" s="464">
        <f>E15+F15</f>
        <v>13.3</v>
      </c>
      <c r="H15" s="464">
        <v>0</v>
      </c>
      <c r="I15" s="464">
        <v>0</v>
      </c>
      <c r="J15" s="464">
        <f>H15+I15</f>
        <v>0</v>
      </c>
      <c r="K15" s="464">
        <v>7.98</v>
      </c>
      <c r="L15" s="464">
        <v>5.32</v>
      </c>
      <c r="M15" s="464">
        <f>K15+L15</f>
        <v>13.3</v>
      </c>
      <c r="N15" s="464">
        <v>7.98</v>
      </c>
      <c r="O15" s="464">
        <v>5.32</v>
      </c>
      <c r="P15" s="464">
        <f>N15+O15</f>
        <v>13.3</v>
      </c>
      <c r="Q15" s="464">
        <f t="shared" si="0"/>
        <v>0</v>
      </c>
      <c r="R15" s="464">
        <f t="shared" si="0"/>
        <v>0</v>
      </c>
      <c r="S15" s="464">
        <f t="shared" si="0"/>
        <v>0</v>
      </c>
      <c r="T15" s="464" t="s">
        <v>846</v>
      </c>
      <c r="U15" s="560">
        <v>133</v>
      </c>
      <c r="V15" s="560">
        <v>133</v>
      </c>
    </row>
    <row r="16" spans="1:22" ht="13.5" customHeight="1">
      <c r="A16" s="451">
        <v>3</v>
      </c>
      <c r="B16" s="452" t="s">
        <v>828</v>
      </c>
      <c r="C16" s="452">
        <v>22</v>
      </c>
      <c r="D16" s="452">
        <v>22</v>
      </c>
      <c r="E16" s="464">
        <v>1.32</v>
      </c>
      <c r="F16" s="464">
        <v>0.8799999999999999</v>
      </c>
      <c r="G16" s="464">
        <f>E16+F16</f>
        <v>2.2</v>
      </c>
      <c r="H16" s="464">
        <v>0</v>
      </c>
      <c r="I16" s="464">
        <v>0</v>
      </c>
      <c r="J16" s="464">
        <f>H16+I16</f>
        <v>0</v>
      </c>
      <c r="K16" s="464">
        <v>1.32</v>
      </c>
      <c r="L16" s="464">
        <v>0.8799999999999999</v>
      </c>
      <c r="M16" s="464">
        <f>K16+L16</f>
        <v>2.2</v>
      </c>
      <c r="N16" s="464">
        <v>1.32</v>
      </c>
      <c r="O16" s="464">
        <v>0.8799999999999999</v>
      </c>
      <c r="P16" s="464">
        <f>N16+O16</f>
        <v>2.2</v>
      </c>
      <c r="Q16" s="464">
        <f t="shared" si="0"/>
        <v>0</v>
      </c>
      <c r="R16" s="464">
        <f t="shared" si="0"/>
        <v>0</v>
      </c>
      <c r="S16" s="464">
        <f t="shared" si="0"/>
        <v>0</v>
      </c>
      <c r="T16" s="464" t="s">
        <v>846</v>
      </c>
      <c r="U16" s="560">
        <v>22</v>
      </c>
      <c r="V16" s="560">
        <v>22</v>
      </c>
    </row>
    <row r="17" spans="1:22" ht="15">
      <c r="A17" s="451">
        <v>4</v>
      </c>
      <c r="B17" s="452" t="s">
        <v>829</v>
      </c>
      <c r="C17" s="465">
        <v>41</v>
      </c>
      <c r="D17" s="465">
        <v>41</v>
      </c>
      <c r="E17" s="464">
        <v>2.46</v>
      </c>
      <c r="F17" s="464">
        <v>1.64</v>
      </c>
      <c r="G17" s="464">
        <f>E17+F17</f>
        <v>4.1</v>
      </c>
      <c r="H17" s="464">
        <v>0</v>
      </c>
      <c r="I17" s="464">
        <v>0</v>
      </c>
      <c r="J17" s="464">
        <f>H17+I17</f>
        <v>0</v>
      </c>
      <c r="K17" s="464">
        <v>2.46</v>
      </c>
      <c r="L17" s="464">
        <v>1.64</v>
      </c>
      <c r="M17" s="464">
        <f>K17+L17</f>
        <v>4.1</v>
      </c>
      <c r="N17" s="464">
        <v>2.46</v>
      </c>
      <c r="O17" s="464">
        <v>1.64</v>
      </c>
      <c r="P17" s="464">
        <f>N17+O17</f>
        <v>4.1</v>
      </c>
      <c r="Q17" s="464">
        <f t="shared" si="0"/>
        <v>0</v>
      </c>
      <c r="R17" s="464">
        <f t="shared" si="0"/>
        <v>0</v>
      </c>
      <c r="S17" s="464">
        <f t="shared" si="0"/>
        <v>0</v>
      </c>
      <c r="T17" s="464" t="s">
        <v>846</v>
      </c>
      <c r="U17" s="560">
        <v>41</v>
      </c>
      <c r="V17" s="560">
        <v>41</v>
      </c>
    </row>
    <row r="18" spans="1:22" ht="12.75">
      <c r="A18" s="20">
        <v>5</v>
      </c>
      <c r="B18" s="172"/>
      <c r="C18" s="9"/>
      <c r="D18" s="9"/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372"/>
      <c r="R18" s="372"/>
      <c r="S18" s="372"/>
      <c r="T18" s="372"/>
      <c r="U18" s="560"/>
      <c r="V18" s="560"/>
    </row>
    <row r="19" spans="1:22" ht="16.5" customHeight="1">
      <c r="A19" s="20">
        <v>6</v>
      </c>
      <c r="B19" s="172"/>
      <c r="C19" s="9"/>
      <c r="D19" s="9"/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372"/>
      <c r="U19" s="560"/>
      <c r="V19" s="560"/>
    </row>
    <row r="20" spans="1:22" ht="12.75">
      <c r="A20" s="20">
        <v>7</v>
      </c>
      <c r="B20" s="172"/>
      <c r="C20" s="9"/>
      <c r="D20" s="9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372"/>
      <c r="P20" s="372"/>
      <c r="Q20" s="372"/>
      <c r="R20" s="372"/>
      <c r="S20" s="372"/>
      <c r="T20" s="372"/>
      <c r="U20" s="560"/>
      <c r="V20" s="560"/>
    </row>
    <row r="21" spans="1:22" ht="12.75">
      <c r="A21" s="20">
        <v>8</v>
      </c>
      <c r="B21" s="172"/>
      <c r="C21" s="9"/>
      <c r="D21" s="9"/>
      <c r="E21" s="372"/>
      <c r="F21" s="372"/>
      <c r="G21" s="372"/>
      <c r="H21" s="372"/>
      <c r="I21" s="372"/>
      <c r="J21" s="372"/>
      <c r="K21" s="372"/>
      <c r="L21" s="372"/>
      <c r="M21" s="372"/>
      <c r="N21" s="372"/>
      <c r="O21" s="372"/>
      <c r="P21" s="372"/>
      <c r="Q21" s="372"/>
      <c r="R21" s="372"/>
      <c r="S21" s="372"/>
      <c r="T21" s="372"/>
      <c r="U21" s="560"/>
      <c r="V21" s="560"/>
    </row>
    <row r="22" spans="1:22" ht="12.75">
      <c r="A22" s="20">
        <v>9</v>
      </c>
      <c r="B22" s="172"/>
      <c r="C22" s="9"/>
      <c r="D22" s="9"/>
      <c r="E22" s="372"/>
      <c r="F22" s="372"/>
      <c r="G22" s="372"/>
      <c r="H22" s="372"/>
      <c r="I22" s="372"/>
      <c r="J22" s="372"/>
      <c r="K22" s="372"/>
      <c r="L22" s="372"/>
      <c r="M22" s="372"/>
      <c r="N22" s="372"/>
      <c r="O22" s="372"/>
      <c r="P22" s="372"/>
      <c r="Q22" s="372"/>
      <c r="R22" s="372"/>
      <c r="S22" s="372"/>
      <c r="T22" s="372"/>
      <c r="U22" s="560"/>
      <c r="V22" s="560"/>
    </row>
    <row r="23" spans="1:22" ht="12.75">
      <c r="A23" s="20">
        <v>10</v>
      </c>
      <c r="B23" s="172"/>
      <c r="C23" s="9"/>
      <c r="D23" s="9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2"/>
      <c r="Q23" s="372"/>
      <c r="R23" s="372"/>
      <c r="S23" s="372"/>
      <c r="T23" s="372"/>
      <c r="U23" s="560"/>
      <c r="V23" s="560"/>
    </row>
    <row r="24" spans="1:22" ht="12.75">
      <c r="A24" s="20">
        <v>11</v>
      </c>
      <c r="B24" s="172"/>
      <c r="C24" s="9"/>
      <c r="D24" s="9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2"/>
      <c r="Q24" s="372"/>
      <c r="R24" s="372"/>
      <c r="S24" s="372"/>
      <c r="T24" s="372"/>
      <c r="U24" s="560"/>
      <c r="V24" s="560"/>
    </row>
    <row r="25" spans="1:22" ht="12.75">
      <c r="A25" s="20">
        <v>12</v>
      </c>
      <c r="B25" s="172"/>
      <c r="C25" s="9"/>
      <c r="D25" s="9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2"/>
      <c r="T25" s="372"/>
      <c r="U25" s="560"/>
      <c r="V25" s="560"/>
    </row>
    <row r="26" spans="1:22" ht="16.5" customHeight="1">
      <c r="A26" s="20">
        <v>13</v>
      </c>
      <c r="B26" s="172"/>
      <c r="C26" s="9"/>
      <c r="D26" s="9"/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372"/>
      <c r="P26" s="372"/>
      <c r="Q26" s="372"/>
      <c r="R26" s="372"/>
      <c r="S26" s="372"/>
      <c r="T26" s="372"/>
      <c r="U26" s="560"/>
      <c r="V26" s="560"/>
    </row>
    <row r="27" spans="1:22" ht="12.75">
      <c r="A27" s="20">
        <v>14</v>
      </c>
      <c r="B27" s="172"/>
      <c r="C27" s="9"/>
      <c r="D27" s="9"/>
      <c r="E27" s="372"/>
      <c r="F27" s="372"/>
      <c r="G27" s="372"/>
      <c r="H27" s="372"/>
      <c r="I27" s="372"/>
      <c r="J27" s="372"/>
      <c r="K27" s="372"/>
      <c r="L27" s="372"/>
      <c r="M27" s="372"/>
      <c r="N27" s="372"/>
      <c r="O27" s="372"/>
      <c r="P27" s="372"/>
      <c r="Q27" s="372"/>
      <c r="R27" s="372"/>
      <c r="S27" s="372"/>
      <c r="T27" s="372"/>
      <c r="U27" s="560"/>
      <c r="V27" s="560"/>
    </row>
    <row r="28" spans="1:22" ht="12.75">
      <c r="A28" s="20" t="s">
        <v>7</v>
      </c>
      <c r="B28" s="172"/>
      <c r="C28" s="9"/>
      <c r="D28" s="9"/>
      <c r="E28" s="372"/>
      <c r="F28" s="372"/>
      <c r="G28" s="372"/>
      <c r="H28" s="372"/>
      <c r="I28" s="372"/>
      <c r="J28" s="372"/>
      <c r="K28" s="372"/>
      <c r="L28" s="372"/>
      <c r="M28" s="372"/>
      <c r="N28" s="372"/>
      <c r="O28" s="372"/>
      <c r="P28" s="372"/>
      <c r="Q28" s="372"/>
      <c r="R28" s="372"/>
      <c r="S28" s="372"/>
      <c r="T28" s="372"/>
      <c r="U28" s="560"/>
      <c r="V28" s="560"/>
    </row>
    <row r="29" spans="1:22" ht="12.75">
      <c r="A29" s="20" t="s">
        <v>7</v>
      </c>
      <c r="B29" s="172"/>
      <c r="C29" s="9"/>
      <c r="D29" s="9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  <c r="P29" s="372"/>
      <c r="Q29" s="372"/>
      <c r="R29" s="372"/>
      <c r="S29" s="372"/>
      <c r="T29" s="372"/>
      <c r="U29" s="560"/>
      <c r="V29" s="560"/>
    </row>
    <row r="30" spans="1:22" ht="12.75">
      <c r="A30" s="32" t="s">
        <v>18</v>
      </c>
      <c r="B30" s="9"/>
      <c r="C30" s="9">
        <f>SUM(C14:C29)</f>
        <v>556</v>
      </c>
      <c r="D30" s="9">
        <f aca="true" t="shared" si="1" ref="D30:V30">SUM(D14:D29)</f>
        <v>556</v>
      </c>
      <c r="E30" s="372">
        <f>SUM(E14:E29)</f>
        <v>33.36</v>
      </c>
      <c r="F30" s="372">
        <f t="shared" si="1"/>
        <v>22.24</v>
      </c>
      <c r="G30" s="372">
        <f t="shared" si="1"/>
        <v>55.6</v>
      </c>
      <c r="H30" s="372">
        <f t="shared" si="1"/>
        <v>0</v>
      </c>
      <c r="I30" s="372">
        <f t="shared" si="1"/>
        <v>0</v>
      </c>
      <c r="J30" s="372">
        <f t="shared" si="1"/>
        <v>0</v>
      </c>
      <c r="K30" s="372">
        <f t="shared" si="1"/>
        <v>33.36</v>
      </c>
      <c r="L30" s="372">
        <f t="shared" si="1"/>
        <v>22.24</v>
      </c>
      <c r="M30" s="372">
        <f t="shared" si="1"/>
        <v>55.6</v>
      </c>
      <c r="N30" s="372">
        <f t="shared" si="1"/>
        <v>33.36</v>
      </c>
      <c r="O30" s="372">
        <f t="shared" si="1"/>
        <v>22.24</v>
      </c>
      <c r="P30" s="372">
        <f t="shared" si="1"/>
        <v>55.6</v>
      </c>
      <c r="Q30" s="372">
        <f t="shared" si="1"/>
        <v>0</v>
      </c>
      <c r="R30" s="372">
        <f t="shared" si="1"/>
        <v>0</v>
      </c>
      <c r="S30" s="372">
        <f t="shared" si="1"/>
        <v>0</v>
      </c>
      <c r="T30" s="372">
        <f t="shared" si="1"/>
        <v>0</v>
      </c>
      <c r="U30" s="560">
        <f t="shared" si="1"/>
        <v>556</v>
      </c>
      <c r="V30" s="560">
        <f t="shared" si="1"/>
        <v>556</v>
      </c>
    </row>
    <row r="35" spans="1:21" ht="12.75">
      <c r="A35" s="16" t="s">
        <v>971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7"/>
      <c r="O35" s="17"/>
      <c r="P35" s="667" t="s">
        <v>12</v>
      </c>
      <c r="Q35" s="667"/>
      <c r="U35" s="16"/>
    </row>
    <row r="36" spans="1:17" ht="12.75">
      <c r="A36" s="667" t="s">
        <v>13</v>
      </c>
      <c r="B36" s="667"/>
      <c r="C36" s="667"/>
      <c r="D36" s="667"/>
      <c r="E36" s="667"/>
      <c r="F36" s="667"/>
      <c r="G36" s="667"/>
      <c r="H36" s="667"/>
      <c r="I36" s="667"/>
      <c r="J36" s="667"/>
      <c r="K36" s="667"/>
      <c r="L36" s="667"/>
      <c r="M36" s="667"/>
      <c r="N36" s="667"/>
      <c r="O36" s="667"/>
      <c r="P36" s="667"/>
      <c r="Q36" s="667"/>
    </row>
    <row r="37" spans="1:17" ht="12.75">
      <c r="A37" s="667" t="s">
        <v>19</v>
      </c>
      <c r="B37" s="667"/>
      <c r="C37" s="667"/>
      <c r="D37" s="667"/>
      <c r="E37" s="667"/>
      <c r="F37" s="667"/>
      <c r="G37" s="667"/>
      <c r="H37" s="667"/>
      <c r="I37" s="667"/>
      <c r="J37" s="667"/>
      <c r="K37" s="667"/>
      <c r="L37" s="667"/>
      <c r="M37" s="667"/>
      <c r="N37" s="667"/>
      <c r="O37" s="667"/>
      <c r="P37" s="667"/>
      <c r="Q37" s="667"/>
    </row>
    <row r="38" spans="15:17" ht="12.75">
      <c r="O38" s="656" t="s">
        <v>84</v>
      </c>
      <c r="P38" s="656"/>
      <c r="Q38" s="656"/>
    </row>
    <row r="48" spans="4:14" ht="15">
      <c r="D48" t="s">
        <v>832</v>
      </c>
      <c r="E48" s="452">
        <v>360</v>
      </c>
      <c r="F48" s="382">
        <f>E48/E$52*100</f>
        <v>64.74820143884892</v>
      </c>
      <c r="G48" s="382">
        <f>H$52*F48/100</f>
        <v>21.6</v>
      </c>
      <c r="K48" t="s">
        <v>832</v>
      </c>
      <c r="L48" s="452">
        <v>360</v>
      </c>
      <c r="M48" s="382">
        <f>L48/L$52*100</f>
        <v>64.74820143884892</v>
      </c>
      <c r="N48" s="382">
        <f>O$52*M48/100</f>
        <v>14.4</v>
      </c>
    </row>
    <row r="49" spans="4:14" ht="15">
      <c r="D49" t="s">
        <v>833</v>
      </c>
      <c r="E49" s="452">
        <v>133</v>
      </c>
      <c r="F49" s="382">
        <f>E49/E$52*100</f>
        <v>23.92086330935252</v>
      </c>
      <c r="G49" s="382">
        <f>H$52*F49/100</f>
        <v>7.98</v>
      </c>
      <c r="K49" t="s">
        <v>833</v>
      </c>
      <c r="L49" s="452">
        <v>133</v>
      </c>
      <c r="M49" s="382">
        <f>L49/L$52*100</f>
        <v>23.92086330935252</v>
      </c>
      <c r="N49" s="382">
        <f>O$52*M49/100</f>
        <v>5.32</v>
      </c>
    </row>
    <row r="50" spans="4:14" ht="15">
      <c r="D50" t="s">
        <v>834</v>
      </c>
      <c r="E50" s="452">
        <v>22</v>
      </c>
      <c r="F50" s="382">
        <f>E50/E$52*100</f>
        <v>3.9568345323741005</v>
      </c>
      <c r="G50" s="382">
        <f>H$52*F50/100</f>
        <v>1.32</v>
      </c>
      <c r="K50" t="s">
        <v>834</v>
      </c>
      <c r="L50" s="452">
        <v>22</v>
      </c>
      <c r="M50" s="382">
        <f>L50/L$52*100</f>
        <v>3.9568345323741005</v>
      </c>
      <c r="N50" s="382">
        <f>O$52*M50/100</f>
        <v>0.8799999999999999</v>
      </c>
    </row>
    <row r="51" spans="4:14" ht="15">
      <c r="D51" t="s">
        <v>835</v>
      </c>
      <c r="E51" s="465">
        <v>41</v>
      </c>
      <c r="F51" s="382">
        <f>E51/E$52*100</f>
        <v>7.374100719424461</v>
      </c>
      <c r="G51" s="382">
        <f>H$52*F51/100</f>
        <v>2.46</v>
      </c>
      <c r="K51" t="s">
        <v>835</v>
      </c>
      <c r="L51" s="465">
        <v>41</v>
      </c>
      <c r="M51" s="382">
        <f>L51/L$52*100</f>
        <v>7.374100719424461</v>
      </c>
      <c r="N51" s="382">
        <f>O$52*M51/100</f>
        <v>1.64</v>
      </c>
    </row>
    <row r="52" spans="4:15" ht="12.75">
      <c r="D52" t="s">
        <v>18</v>
      </c>
      <c r="E52">
        <f>SUM(E48:E51)</f>
        <v>556</v>
      </c>
      <c r="F52" s="382">
        <f>E52/E$52*100</f>
        <v>100</v>
      </c>
      <c r="G52" s="382">
        <f>H$52*F52/100</f>
        <v>33.36</v>
      </c>
      <c r="H52">
        <v>33.36</v>
      </c>
      <c r="K52" t="s">
        <v>18</v>
      </c>
      <c r="L52">
        <f>SUM(L48:L51)</f>
        <v>556</v>
      </c>
      <c r="M52" s="382">
        <f>L52/L$52*100</f>
        <v>100</v>
      </c>
      <c r="N52" s="382">
        <f>O$52*M52/100</f>
        <v>22.24</v>
      </c>
      <c r="O52">
        <v>22.24</v>
      </c>
    </row>
  </sheetData>
  <sheetProtection/>
  <mergeCells count="22">
    <mergeCell ref="T11:T12"/>
    <mergeCell ref="C11:C12"/>
    <mergeCell ref="K11:M11"/>
    <mergeCell ref="D11:D12"/>
    <mergeCell ref="B11:B12"/>
    <mergeCell ref="N11:P11"/>
    <mergeCell ref="V11:V12"/>
    <mergeCell ref="Q1:S1"/>
    <mergeCell ref="A3:Q3"/>
    <mergeCell ref="A8:S8"/>
    <mergeCell ref="P9:S9"/>
    <mergeCell ref="U11:U12"/>
    <mergeCell ref="E11:G11"/>
    <mergeCell ref="A11:A12"/>
    <mergeCell ref="A4:P4"/>
    <mergeCell ref="P10:S10"/>
    <mergeCell ref="O38:Q38"/>
    <mergeCell ref="P35:Q35"/>
    <mergeCell ref="A36:Q36"/>
    <mergeCell ref="A37:Q37"/>
    <mergeCell ref="H11:J11"/>
    <mergeCell ref="Q11:S11"/>
  </mergeCells>
  <printOptions horizontalCentered="1"/>
  <pageMargins left="0.708661417322835" right="0.708661417322835" top="0.236220472440945" bottom="0" header="0.31496062992126" footer="0.31496062992126"/>
  <pageSetup horizontalDpi="600" verticalDpi="600" orientation="landscape" paperSize="9" scale="58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V74"/>
  <sheetViews>
    <sheetView view="pageBreakPreview" zoomScale="70" zoomScaleNormal="80" zoomScaleSheetLayoutView="70" zoomScalePageLayoutView="0" workbookViewId="0" topLeftCell="A36">
      <selection activeCell="P70" sqref="P70:P73"/>
    </sheetView>
  </sheetViews>
  <sheetFormatPr defaultColWidth="9.140625" defaultRowHeight="12.75"/>
  <cols>
    <col min="2" max="2" width="11.57421875" style="0" customWidth="1"/>
    <col min="3" max="3" width="14.7109375" style="0" customWidth="1"/>
    <col min="4" max="4" width="11.140625" style="0" customWidth="1"/>
    <col min="5" max="5" width="12.421875" style="0" customWidth="1"/>
    <col min="6" max="6" width="12.00390625" style="0" customWidth="1"/>
    <col min="7" max="7" width="13.140625" style="0" customWidth="1"/>
    <col min="20" max="20" width="10.421875" style="0" customWidth="1"/>
    <col min="21" max="21" width="11.140625" style="0" customWidth="1"/>
    <col min="22" max="22" width="11.8515625" style="0" customWidth="1"/>
  </cols>
  <sheetData>
    <row r="1" spans="17:19" ht="15">
      <c r="Q1" s="802" t="s">
        <v>211</v>
      </c>
      <c r="R1" s="802"/>
      <c r="S1" s="802"/>
    </row>
    <row r="3" spans="1:17" ht="15">
      <c r="A3" s="743" t="s">
        <v>0</v>
      </c>
      <c r="B3" s="743"/>
      <c r="C3" s="743"/>
      <c r="D3" s="743"/>
      <c r="E3" s="743"/>
      <c r="F3" s="743"/>
      <c r="G3" s="743"/>
      <c r="H3" s="743"/>
      <c r="I3" s="743"/>
      <c r="J3" s="743"/>
      <c r="K3" s="743"/>
      <c r="L3" s="743"/>
      <c r="M3" s="743"/>
      <c r="N3" s="743"/>
      <c r="O3" s="743"/>
      <c r="P3" s="743"/>
      <c r="Q3" s="743"/>
    </row>
    <row r="4" spans="1:17" ht="20.25">
      <c r="A4" s="720" t="s">
        <v>648</v>
      </c>
      <c r="B4" s="720"/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720"/>
      <c r="P4" s="720"/>
      <c r="Q4" s="46"/>
    </row>
    <row r="5" spans="1:17" ht="15.75">
      <c r="A5" s="116" t="s">
        <v>908</v>
      </c>
      <c r="B5" s="116"/>
      <c r="C5" s="17" t="s">
        <v>826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</row>
    <row r="6" spans="1:21" ht="12.75">
      <c r="A6" s="38"/>
      <c r="B6" s="38"/>
      <c r="C6" s="173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U6" s="38"/>
    </row>
    <row r="7" spans="1:19" ht="15.75">
      <c r="A7" s="654" t="s">
        <v>444</v>
      </c>
      <c r="B7" s="654"/>
      <c r="C7" s="654"/>
      <c r="D7" s="654"/>
      <c r="E7" s="654"/>
      <c r="F7" s="654"/>
      <c r="G7" s="654"/>
      <c r="H7" s="654"/>
      <c r="I7" s="654"/>
      <c r="J7" s="654"/>
      <c r="K7" s="654"/>
      <c r="L7" s="654"/>
      <c r="M7" s="654"/>
      <c r="N7" s="654"/>
      <c r="O7" s="654"/>
      <c r="P7" s="654"/>
      <c r="Q7" s="654"/>
      <c r="R7" s="654"/>
      <c r="S7" s="654"/>
    </row>
    <row r="8" spans="1:21" ht="15.75">
      <c r="A8" s="49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803" t="s">
        <v>230</v>
      </c>
      <c r="Q8" s="803"/>
      <c r="R8" s="803"/>
      <c r="S8" s="803"/>
      <c r="U8" s="42"/>
    </row>
    <row r="9" spans="16:19" ht="12.75">
      <c r="P9" s="753" t="s">
        <v>954</v>
      </c>
      <c r="Q9" s="753"/>
      <c r="R9" s="753"/>
      <c r="S9" s="753"/>
    </row>
    <row r="10" spans="1:22" ht="28.5" customHeight="1">
      <c r="A10" s="804" t="s">
        <v>24</v>
      </c>
      <c r="B10" s="734" t="s">
        <v>209</v>
      </c>
      <c r="C10" s="734" t="s">
        <v>383</v>
      </c>
      <c r="D10" s="734" t="s">
        <v>486</v>
      </c>
      <c r="E10" s="749" t="s">
        <v>676</v>
      </c>
      <c r="F10" s="749"/>
      <c r="G10" s="749"/>
      <c r="H10" s="766" t="s">
        <v>675</v>
      </c>
      <c r="I10" s="767"/>
      <c r="J10" s="801"/>
      <c r="K10" s="686" t="s">
        <v>385</v>
      </c>
      <c r="L10" s="687"/>
      <c r="M10" s="800"/>
      <c r="N10" s="752" t="s">
        <v>160</v>
      </c>
      <c r="O10" s="806"/>
      <c r="P10" s="750"/>
      <c r="Q10" s="796" t="s">
        <v>963</v>
      </c>
      <c r="R10" s="797"/>
      <c r="S10" s="798"/>
      <c r="T10" s="734" t="s">
        <v>259</v>
      </c>
      <c r="U10" s="734" t="s">
        <v>432</v>
      </c>
      <c r="V10" s="734" t="s">
        <v>386</v>
      </c>
    </row>
    <row r="11" spans="1:22" ht="69" customHeight="1">
      <c r="A11" s="805"/>
      <c r="B11" s="735"/>
      <c r="C11" s="735"/>
      <c r="D11" s="735"/>
      <c r="E11" s="5" t="s">
        <v>181</v>
      </c>
      <c r="F11" s="5" t="s">
        <v>210</v>
      </c>
      <c r="G11" s="5" t="s">
        <v>18</v>
      </c>
      <c r="H11" s="5" t="s">
        <v>181</v>
      </c>
      <c r="I11" s="5" t="s">
        <v>210</v>
      </c>
      <c r="J11" s="5" t="s">
        <v>18</v>
      </c>
      <c r="K11" s="5" t="s">
        <v>181</v>
      </c>
      <c r="L11" s="5" t="s">
        <v>210</v>
      </c>
      <c r="M11" s="5" t="s">
        <v>18</v>
      </c>
      <c r="N11" s="5" t="s">
        <v>181</v>
      </c>
      <c r="O11" s="5" t="s">
        <v>210</v>
      </c>
      <c r="P11" s="5" t="s">
        <v>18</v>
      </c>
      <c r="Q11" s="5" t="s">
        <v>241</v>
      </c>
      <c r="R11" s="5" t="s">
        <v>221</v>
      </c>
      <c r="S11" s="5" t="s">
        <v>222</v>
      </c>
      <c r="T11" s="735"/>
      <c r="U11" s="735"/>
      <c r="V11" s="735"/>
    </row>
    <row r="12" spans="1:22" ht="12.75">
      <c r="A12" s="171">
        <v>1</v>
      </c>
      <c r="B12" s="115">
        <v>2</v>
      </c>
      <c r="C12" s="8">
        <v>3</v>
      </c>
      <c r="D12" s="171">
        <v>4</v>
      </c>
      <c r="E12" s="115">
        <v>5</v>
      </c>
      <c r="F12" s="8">
        <v>6</v>
      </c>
      <c r="G12" s="171">
        <v>7</v>
      </c>
      <c r="H12" s="115">
        <v>8</v>
      </c>
      <c r="I12" s="8">
        <v>9</v>
      </c>
      <c r="J12" s="171">
        <v>10</v>
      </c>
      <c r="K12" s="115">
        <v>11</v>
      </c>
      <c r="L12" s="8">
        <v>12</v>
      </c>
      <c r="M12" s="171">
        <v>13</v>
      </c>
      <c r="N12" s="115">
        <v>14</v>
      </c>
      <c r="O12" s="8">
        <v>15</v>
      </c>
      <c r="P12" s="171">
        <v>16</v>
      </c>
      <c r="Q12" s="115">
        <v>17</v>
      </c>
      <c r="R12" s="8">
        <v>18</v>
      </c>
      <c r="S12" s="171">
        <v>19</v>
      </c>
      <c r="T12" s="115">
        <v>20</v>
      </c>
      <c r="U12" s="171">
        <v>21</v>
      </c>
      <c r="V12" s="115">
        <v>22</v>
      </c>
    </row>
    <row r="13" spans="1:22" ht="15">
      <c r="A13" s="20">
        <v>1</v>
      </c>
      <c r="B13" s="21" t="s">
        <v>826</v>
      </c>
      <c r="C13" s="452">
        <v>325</v>
      </c>
      <c r="D13" s="452">
        <v>325</v>
      </c>
      <c r="E13" s="464">
        <v>19.5</v>
      </c>
      <c r="F13" s="464">
        <v>13</v>
      </c>
      <c r="G13" s="464">
        <f>E13+F13</f>
        <v>32.5</v>
      </c>
      <c r="H13" s="464">
        <v>0</v>
      </c>
      <c r="I13" s="464">
        <v>0</v>
      </c>
      <c r="J13" s="464">
        <f>H13+I13</f>
        <v>0</v>
      </c>
      <c r="K13" s="464">
        <v>19.5</v>
      </c>
      <c r="L13" s="464">
        <v>13</v>
      </c>
      <c r="M13" s="464">
        <f>K13+L13</f>
        <v>32.5</v>
      </c>
      <c r="N13" s="464">
        <v>19.5</v>
      </c>
      <c r="O13" s="464">
        <v>13</v>
      </c>
      <c r="P13" s="464">
        <f>N13+O13</f>
        <v>32.5</v>
      </c>
      <c r="Q13" s="464">
        <f>H13+K13-N13</f>
        <v>0</v>
      </c>
      <c r="R13" s="464">
        <f>I13+L13-O13</f>
        <v>0</v>
      </c>
      <c r="S13" s="464">
        <f>J13+M13-P13</f>
        <v>0</v>
      </c>
      <c r="T13" s="464" t="s">
        <v>846</v>
      </c>
      <c r="U13" s="9">
        <v>325</v>
      </c>
      <c r="V13" s="452">
        <v>325</v>
      </c>
    </row>
    <row r="14" spans="1:22" ht="15">
      <c r="A14" s="20">
        <v>2</v>
      </c>
      <c r="B14" s="21" t="s">
        <v>827</v>
      </c>
      <c r="C14" s="452">
        <v>103</v>
      </c>
      <c r="D14" s="452">
        <v>103</v>
      </c>
      <c r="E14" s="464">
        <v>6.18</v>
      </c>
      <c r="F14" s="464">
        <v>4.119999999999999</v>
      </c>
      <c r="G14" s="464">
        <f>E14+F14</f>
        <v>10.299999999999999</v>
      </c>
      <c r="H14" s="464">
        <v>0</v>
      </c>
      <c r="I14" s="464">
        <v>0</v>
      </c>
      <c r="J14" s="464">
        <f>H14+I14</f>
        <v>0</v>
      </c>
      <c r="K14" s="464">
        <v>6.18</v>
      </c>
      <c r="L14" s="464">
        <v>4.119999999999999</v>
      </c>
      <c r="M14" s="464">
        <f>K14+L14</f>
        <v>10.299999999999999</v>
      </c>
      <c r="N14" s="464">
        <v>6.18</v>
      </c>
      <c r="O14" s="464">
        <v>4.119999999999999</v>
      </c>
      <c r="P14" s="464">
        <f>N14+O14</f>
        <v>10.299999999999999</v>
      </c>
      <c r="Q14" s="464">
        <f aca="true" t="shared" si="0" ref="Q14:S16">H14+K14-N14</f>
        <v>0</v>
      </c>
      <c r="R14" s="464">
        <f t="shared" si="0"/>
        <v>0</v>
      </c>
      <c r="S14" s="464">
        <f t="shared" si="0"/>
        <v>0</v>
      </c>
      <c r="T14" s="464" t="s">
        <v>846</v>
      </c>
      <c r="U14" s="9">
        <v>103</v>
      </c>
      <c r="V14" s="452">
        <v>103</v>
      </c>
    </row>
    <row r="15" spans="1:22" ht="16.5" customHeight="1">
      <c r="A15" s="20">
        <v>3</v>
      </c>
      <c r="B15" s="21" t="s">
        <v>828</v>
      </c>
      <c r="C15" s="452">
        <v>18</v>
      </c>
      <c r="D15" s="452">
        <v>18</v>
      </c>
      <c r="E15" s="464">
        <v>1.08</v>
      </c>
      <c r="F15" s="464">
        <v>0.72</v>
      </c>
      <c r="G15" s="464">
        <f>E15+F15</f>
        <v>1.8</v>
      </c>
      <c r="H15" s="464">
        <v>0</v>
      </c>
      <c r="I15" s="464">
        <v>0</v>
      </c>
      <c r="J15" s="464">
        <f>H15+I15</f>
        <v>0</v>
      </c>
      <c r="K15" s="464">
        <v>1.08</v>
      </c>
      <c r="L15" s="464">
        <v>0.72</v>
      </c>
      <c r="M15" s="464">
        <f>K15+L15</f>
        <v>1.8</v>
      </c>
      <c r="N15" s="464">
        <v>1.08</v>
      </c>
      <c r="O15" s="464">
        <v>0.72</v>
      </c>
      <c r="P15" s="464">
        <f>N15+O15</f>
        <v>1.8</v>
      </c>
      <c r="Q15" s="464">
        <f t="shared" si="0"/>
        <v>0</v>
      </c>
      <c r="R15" s="464">
        <f t="shared" si="0"/>
        <v>0</v>
      </c>
      <c r="S15" s="464">
        <f t="shared" si="0"/>
        <v>0</v>
      </c>
      <c r="T15" s="464" t="s">
        <v>846</v>
      </c>
      <c r="U15" s="9">
        <v>18</v>
      </c>
      <c r="V15" s="452">
        <v>18</v>
      </c>
    </row>
    <row r="16" spans="1:22" ht="15">
      <c r="A16" s="20">
        <v>4</v>
      </c>
      <c r="B16" s="21" t="s">
        <v>829</v>
      </c>
      <c r="C16" s="465">
        <v>29</v>
      </c>
      <c r="D16" s="465">
        <v>29</v>
      </c>
      <c r="E16" s="464">
        <v>1.7399999999999998</v>
      </c>
      <c r="F16" s="464">
        <v>1.16</v>
      </c>
      <c r="G16" s="464">
        <f>E16+F16</f>
        <v>2.8999999999999995</v>
      </c>
      <c r="H16" s="464">
        <v>0</v>
      </c>
      <c r="I16" s="464">
        <v>0</v>
      </c>
      <c r="J16" s="464">
        <f>H16+I16</f>
        <v>0</v>
      </c>
      <c r="K16" s="464">
        <v>1.7399999999999998</v>
      </c>
      <c r="L16" s="464">
        <v>1.16</v>
      </c>
      <c r="M16" s="464">
        <f>K16+L16</f>
        <v>2.8999999999999995</v>
      </c>
      <c r="N16" s="464">
        <v>1.7399999999999998</v>
      </c>
      <c r="O16" s="464">
        <v>1.16</v>
      </c>
      <c r="P16" s="464">
        <f>N16+O16</f>
        <v>2.8999999999999995</v>
      </c>
      <c r="Q16" s="464">
        <f t="shared" si="0"/>
        <v>0</v>
      </c>
      <c r="R16" s="464">
        <f t="shared" si="0"/>
        <v>0</v>
      </c>
      <c r="S16" s="464">
        <f t="shared" si="0"/>
        <v>0</v>
      </c>
      <c r="T16" s="464" t="s">
        <v>846</v>
      </c>
      <c r="U16" s="9">
        <v>29</v>
      </c>
      <c r="V16" s="452">
        <v>29</v>
      </c>
    </row>
    <row r="17" spans="1:22" ht="15">
      <c r="A17" s="20">
        <v>5</v>
      </c>
      <c r="B17" s="172"/>
      <c r="C17" s="452"/>
      <c r="D17" s="452"/>
      <c r="E17" s="469"/>
      <c r="F17" s="464"/>
      <c r="G17" s="464"/>
      <c r="H17" s="464"/>
      <c r="I17" s="464"/>
      <c r="J17" s="464"/>
      <c r="K17" s="464"/>
      <c r="L17" s="464"/>
      <c r="M17" s="464"/>
      <c r="N17" s="464"/>
      <c r="O17" s="464"/>
      <c r="P17" s="464"/>
      <c r="Q17" s="464"/>
      <c r="R17" s="464"/>
      <c r="S17" s="464"/>
      <c r="T17" s="464"/>
      <c r="U17" s="9"/>
      <c r="V17" s="9"/>
    </row>
    <row r="18" spans="1:22" ht="12.75">
      <c r="A18" s="20">
        <v>6</v>
      </c>
      <c r="B18" s="172"/>
      <c r="C18" s="9"/>
      <c r="D18" s="9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372"/>
      <c r="R18" s="372"/>
      <c r="S18" s="372"/>
      <c r="T18" s="372"/>
      <c r="U18" s="9"/>
      <c r="V18" s="9"/>
    </row>
    <row r="19" spans="1:22" ht="12.75">
      <c r="A19" s="20">
        <v>7</v>
      </c>
      <c r="B19" s="172"/>
      <c r="C19" s="9"/>
      <c r="D19" s="9"/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372"/>
      <c r="U19" s="9"/>
      <c r="V19" s="9"/>
    </row>
    <row r="20" spans="1:22" ht="12.75">
      <c r="A20" s="20">
        <v>8</v>
      </c>
      <c r="B20" s="172"/>
      <c r="C20" s="9"/>
      <c r="D20" s="9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372"/>
      <c r="P20" s="372"/>
      <c r="Q20" s="372"/>
      <c r="R20" s="372"/>
      <c r="S20" s="372"/>
      <c r="T20" s="372"/>
      <c r="U20" s="9"/>
      <c r="V20" s="9"/>
    </row>
    <row r="21" spans="1:22" ht="12.75">
      <c r="A21" s="20">
        <v>9</v>
      </c>
      <c r="B21" s="172"/>
      <c r="C21" s="9"/>
      <c r="D21" s="9"/>
      <c r="E21" s="372"/>
      <c r="F21" s="372"/>
      <c r="G21" s="372"/>
      <c r="H21" s="372"/>
      <c r="I21" s="372"/>
      <c r="J21" s="372"/>
      <c r="K21" s="372"/>
      <c r="L21" s="372"/>
      <c r="M21" s="372"/>
      <c r="N21" s="372"/>
      <c r="O21" s="372"/>
      <c r="P21" s="372"/>
      <c r="Q21" s="372"/>
      <c r="R21" s="372"/>
      <c r="S21" s="372"/>
      <c r="T21" s="372"/>
      <c r="U21" s="9"/>
      <c r="V21" s="9"/>
    </row>
    <row r="22" spans="1:22" ht="12.75">
      <c r="A22" s="20">
        <v>10</v>
      </c>
      <c r="B22" s="172"/>
      <c r="C22" s="9"/>
      <c r="D22" s="9"/>
      <c r="E22" s="372"/>
      <c r="F22" s="372"/>
      <c r="G22" s="372"/>
      <c r="H22" s="372"/>
      <c r="I22" s="372"/>
      <c r="J22" s="372"/>
      <c r="K22" s="372"/>
      <c r="L22" s="372"/>
      <c r="M22" s="372"/>
      <c r="N22" s="372"/>
      <c r="O22" s="372"/>
      <c r="P22" s="372"/>
      <c r="Q22" s="372"/>
      <c r="R22" s="372"/>
      <c r="S22" s="372"/>
      <c r="T22" s="372"/>
      <c r="U22" s="9"/>
      <c r="V22" s="9"/>
    </row>
    <row r="23" spans="1:22" ht="16.5" customHeight="1">
      <c r="A23" s="20">
        <v>11</v>
      </c>
      <c r="B23" s="172"/>
      <c r="C23" s="9"/>
      <c r="D23" s="9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2"/>
      <c r="Q23" s="372"/>
      <c r="R23" s="372"/>
      <c r="S23" s="372"/>
      <c r="T23" s="372"/>
      <c r="U23" s="9"/>
      <c r="V23" s="9"/>
    </row>
    <row r="24" spans="1:22" ht="12.75">
      <c r="A24" s="20">
        <v>12</v>
      </c>
      <c r="B24" s="172"/>
      <c r="C24" s="9"/>
      <c r="D24" s="9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2"/>
      <c r="Q24" s="372"/>
      <c r="R24" s="372"/>
      <c r="S24" s="372"/>
      <c r="T24" s="372"/>
      <c r="U24" s="9"/>
      <c r="V24" s="9"/>
    </row>
    <row r="25" spans="1:22" ht="12.75">
      <c r="A25" s="20">
        <v>13</v>
      </c>
      <c r="B25" s="172"/>
      <c r="C25" s="9"/>
      <c r="D25" s="9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2"/>
      <c r="T25" s="372"/>
      <c r="U25" s="9"/>
      <c r="V25" s="9"/>
    </row>
    <row r="26" spans="1:22" ht="16.5" customHeight="1">
      <c r="A26" s="20">
        <v>14</v>
      </c>
      <c r="B26" s="172"/>
      <c r="C26" s="9"/>
      <c r="D26" s="9"/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372"/>
      <c r="P26" s="372"/>
      <c r="Q26" s="372"/>
      <c r="R26" s="372"/>
      <c r="S26" s="372"/>
      <c r="T26" s="372"/>
      <c r="U26" s="9"/>
      <c r="V26" s="9"/>
    </row>
    <row r="27" spans="1:22" ht="12.75">
      <c r="A27" s="20" t="s">
        <v>7</v>
      </c>
      <c r="B27" s="172"/>
      <c r="C27" s="9"/>
      <c r="D27" s="9"/>
      <c r="E27" s="372"/>
      <c r="F27" s="372"/>
      <c r="G27" s="372"/>
      <c r="H27" s="372"/>
      <c r="I27" s="372"/>
      <c r="J27" s="372"/>
      <c r="K27" s="372"/>
      <c r="L27" s="372"/>
      <c r="M27" s="372"/>
      <c r="N27" s="372"/>
      <c r="O27" s="372"/>
      <c r="P27" s="372"/>
      <c r="Q27" s="372"/>
      <c r="R27" s="372"/>
      <c r="S27" s="372"/>
      <c r="T27" s="372"/>
      <c r="U27" s="9"/>
      <c r="V27" s="9"/>
    </row>
    <row r="28" spans="1:22" ht="12.75">
      <c r="A28" s="20" t="s">
        <v>7</v>
      </c>
      <c r="B28" s="172"/>
      <c r="C28" s="9"/>
      <c r="D28" s="9"/>
      <c r="E28" s="372"/>
      <c r="F28" s="372"/>
      <c r="G28" s="372"/>
      <c r="H28" s="372"/>
      <c r="I28" s="372"/>
      <c r="J28" s="372"/>
      <c r="K28" s="372"/>
      <c r="L28" s="372"/>
      <c r="M28" s="372"/>
      <c r="N28" s="372"/>
      <c r="O28" s="372"/>
      <c r="P28" s="372"/>
      <c r="Q28" s="372"/>
      <c r="R28" s="372"/>
      <c r="S28" s="372"/>
      <c r="T28" s="372"/>
      <c r="U28" s="9"/>
      <c r="V28" s="9"/>
    </row>
    <row r="29" spans="1:22" ht="12.75">
      <c r="A29" s="32" t="s">
        <v>18</v>
      </c>
      <c r="B29" s="9"/>
      <c r="C29" s="9">
        <f>SUM(C13:C28)</f>
        <v>475</v>
      </c>
      <c r="D29" s="9">
        <f aca="true" t="shared" si="1" ref="D29:V29">SUM(D13:D28)</f>
        <v>475</v>
      </c>
      <c r="E29" s="372">
        <f>SUM(E13:E28)</f>
        <v>28.499999999999996</v>
      </c>
      <c r="F29" s="372">
        <f t="shared" si="1"/>
        <v>18.999999999999996</v>
      </c>
      <c r="G29" s="372">
        <f t="shared" si="1"/>
        <v>47.49999999999999</v>
      </c>
      <c r="H29" s="372">
        <f t="shared" si="1"/>
        <v>0</v>
      </c>
      <c r="I29" s="372">
        <f t="shared" si="1"/>
        <v>0</v>
      </c>
      <c r="J29" s="372">
        <f t="shared" si="1"/>
        <v>0</v>
      </c>
      <c r="K29" s="372">
        <f t="shared" si="1"/>
        <v>28.499999999999996</v>
      </c>
      <c r="L29" s="372">
        <f t="shared" si="1"/>
        <v>18.999999999999996</v>
      </c>
      <c r="M29" s="372">
        <f t="shared" si="1"/>
        <v>47.49999999999999</v>
      </c>
      <c r="N29" s="372">
        <f t="shared" si="1"/>
        <v>28.499999999999996</v>
      </c>
      <c r="O29" s="372">
        <f t="shared" si="1"/>
        <v>18.999999999999996</v>
      </c>
      <c r="P29" s="372">
        <f t="shared" si="1"/>
        <v>47.49999999999999</v>
      </c>
      <c r="Q29" s="372">
        <f t="shared" si="1"/>
        <v>0</v>
      </c>
      <c r="R29" s="372">
        <f t="shared" si="1"/>
        <v>0</v>
      </c>
      <c r="S29" s="372">
        <f t="shared" si="1"/>
        <v>0</v>
      </c>
      <c r="T29" s="372">
        <f t="shared" si="1"/>
        <v>0</v>
      </c>
      <c r="U29" s="560">
        <f t="shared" si="1"/>
        <v>475</v>
      </c>
      <c r="V29" s="560">
        <f t="shared" si="1"/>
        <v>475</v>
      </c>
    </row>
    <row r="34" spans="1:21" ht="12.75">
      <c r="A34" s="16" t="s">
        <v>971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7"/>
      <c r="O34" s="17"/>
      <c r="P34" s="667" t="s">
        <v>12</v>
      </c>
      <c r="Q34" s="667"/>
      <c r="U34" s="16"/>
    </row>
    <row r="35" spans="1:17" ht="12.75">
      <c r="A35" s="667" t="s">
        <v>13</v>
      </c>
      <c r="B35" s="667"/>
      <c r="C35" s="667"/>
      <c r="D35" s="667"/>
      <c r="E35" s="667"/>
      <c r="F35" s="667"/>
      <c r="G35" s="667"/>
      <c r="H35" s="667"/>
      <c r="I35" s="667"/>
      <c r="J35" s="667"/>
      <c r="K35" s="667"/>
      <c r="L35" s="667"/>
      <c r="M35" s="667"/>
      <c r="N35" s="667"/>
      <c r="O35" s="667"/>
      <c r="P35" s="667"/>
      <c r="Q35" s="667"/>
    </row>
    <row r="36" spans="1:17" ht="12.75">
      <c r="A36" s="667" t="s">
        <v>19</v>
      </c>
      <c r="B36" s="667"/>
      <c r="C36" s="667"/>
      <c r="D36" s="667"/>
      <c r="E36" s="667"/>
      <c r="F36" s="667"/>
      <c r="G36" s="667"/>
      <c r="H36" s="667"/>
      <c r="I36" s="667"/>
      <c r="J36" s="667"/>
      <c r="K36" s="667"/>
      <c r="L36" s="667"/>
      <c r="M36" s="667"/>
      <c r="N36" s="667"/>
      <c r="O36" s="667"/>
      <c r="P36" s="667"/>
      <c r="Q36" s="667"/>
    </row>
    <row r="37" spans="15:17" ht="12.75">
      <c r="O37" s="656" t="s">
        <v>84</v>
      </c>
      <c r="P37" s="656"/>
      <c r="Q37" s="656"/>
    </row>
    <row r="45" spans="8:16" ht="15">
      <c r="H45">
        <v>360</v>
      </c>
      <c r="I45">
        <v>358</v>
      </c>
      <c r="L45" s="452">
        <v>325</v>
      </c>
      <c r="M45" s="452">
        <v>326</v>
      </c>
      <c r="O45">
        <f aca="true" t="shared" si="2" ref="O45:P48">H45+L45</f>
        <v>685</v>
      </c>
      <c r="P45">
        <f t="shared" si="2"/>
        <v>684</v>
      </c>
    </row>
    <row r="46" spans="8:16" ht="15">
      <c r="H46">
        <v>133</v>
      </c>
      <c r="I46">
        <v>135</v>
      </c>
      <c r="L46" s="452">
        <v>103</v>
      </c>
      <c r="M46" s="452">
        <v>102</v>
      </c>
      <c r="O46">
        <f t="shared" si="2"/>
        <v>236</v>
      </c>
      <c r="P46">
        <f t="shared" si="2"/>
        <v>237</v>
      </c>
    </row>
    <row r="47" spans="8:16" ht="15">
      <c r="H47">
        <v>22</v>
      </c>
      <c r="I47">
        <v>23</v>
      </c>
      <c r="L47" s="452">
        <v>18</v>
      </c>
      <c r="M47" s="452">
        <v>18</v>
      </c>
      <c r="O47">
        <f t="shared" si="2"/>
        <v>40</v>
      </c>
      <c r="P47">
        <f t="shared" si="2"/>
        <v>41</v>
      </c>
    </row>
    <row r="48" spans="8:16" ht="15">
      <c r="H48">
        <v>41</v>
      </c>
      <c r="I48">
        <v>40</v>
      </c>
      <c r="L48" s="465">
        <v>29</v>
      </c>
      <c r="M48" s="452">
        <v>29</v>
      </c>
      <c r="O48">
        <f t="shared" si="2"/>
        <v>70</v>
      </c>
      <c r="P48">
        <f t="shared" si="2"/>
        <v>69</v>
      </c>
    </row>
    <row r="53" spans="4:7" ht="15">
      <c r="D53" t="s">
        <v>832</v>
      </c>
      <c r="E53" s="452">
        <v>325</v>
      </c>
      <c r="F53" s="382">
        <f>E53/E$57*100</f>
        <v>68.42105263157895</v>
      </c>
      <c r="G53" s="382">
        <f>H$57*F53/100</f>
        <v>19.5</v>
      </c>
    </row>
    <row r="54" spans="4:7" ht="15">
      <c r="D54" t="s">
        <v>833</v>
      </c>
      <c r="E54" s="452">
        <v>103</v>
      </c>
      <c r="F54" s="382">
        <f>E54/E$57*100</f>
        <v>21.684210526315788</v>
      </c>
      <c r="G54" s="382">
        <f>H$57*F54/100</f>
        <v>6.18</v>
      </c>
    </row>
    <row r="55" spans="4:7" ht="15">
      <c r="D55" t="s">
        <v>834</v>
      </c>
      <c r="E55" s="452">
        <v>18</v>
      </c>
      <c r="F55" s="382">
        <f>E55/E$57*100</f>
        <v>3.7894736842105265</v>
      </c>
      <c r="G55" s="382">
        <f>H$57*F55/100</f>
        <v>1.08</v>
      </c>
    </row>
    <row r="56" spans="4:7" ht="15">
      <c r="D56" t="s">
        <v>835</v>
      </c>
      <c r="E56" s="465">
        <v>29</v>
      </c>
      <c r="F56" s="382">
        <f>E56/E$57*100</f>
        <v>6.105263157894736</v>
      </c>
      <c r="G56" s="382">
        <f>H$57*F56/100</f>
        <v>1.7399999999999998</v>
      </c>
    </row>
    <row r="57" spans="4:8" ht="12.75">
      <c r="D57" t="s">
        <v>18</v>
      </c>
      <c r="E57">
        <f>SUM(E53:E56)</f>
        <v>475</v>
      </c>
      <c r="F57">
        <f>SUM(F53:F56)</f>
        <v>100</v>
      </c>
      <c r="G57">
        <f>SUM(G53:G56)</f>
        <v>28.499999999999996</v>
      </c>
      <c r="H57">
        <v>28.5</v>
      </c>
    </row>
    <row r="59" spans="10:13" ht="15">
      <c r="J59" t="s">
        <v>832</v>
      </c>
      <c r="K59" s="452">
        <v>325</v>
      </c>
      <c r="L59" s="382">
        <f>K59/K$63*100</f>
        <v>68.42105263157895</v>
      </c>
      <c r="M59" s="382">
        <f>N$63*L59/100</f>
        <v>13</v>
      </c>
    </row>
    <row r="60" spans="4:13" ht="15">
      <c r="D60" t="s">
        <v>832</v>
      </c>
      <c r="E60" s="452">
        <v>360</v>
      </c>
      <c r="F60" s="382">
        <f>E60/E$64*100</f>
        <v>64.74820143884892</v>
      </c>
      <c r="G60" s="382">
        <f>H$64*F60/100</f>
        <v>18.453237410071942</v>
      </c>
      <c r="J60" t="s">
        <v>833</v>
      </c>
      <c r="K60" s="452">
        <v>103</v>
      </c>
      <c r="L60" s="382">
        <f>K60/K$63*100</f>
        <v>21.684210526315788</v>
      </c>
      <c r="M60" s="382">
        <f>N$63*L60/100</f>
        <v>4.119999999999999</v>
      </c>
    </row>
    <row r="61" spans="4:13" ht="15">
      <c r="D61" t="s">
        <v>833</v>
      </c>
      <c r="E61" s="452">
        <v>133</v>
      </c>
      <c r="F61" s="382">
        <f>E61/E$64*100</f>
        <v>23.92086330935252</v>
      </c>
      <c r="G61" s="382">
        <f>H$64*F61/100</f>
        <v>6.817446043165468</v>
      </c>
      <c r="J61" t="s">
        <v>834</v>
      </c>
      <c r="K61" s="452">
        <v>18</v>
      </c>
      <c r="L61" s="382">
        <f>K61/K$63*100</f>
        <v>3.7894736842105265</v>
      </c>
      <c r="M61" s="382">
        <f>N$63*L61/100</f>
        <v>0.72</v>
      </c>
    </row>
    <row r="62" spans="4:13" ht="15">
      <c r="D62" t="s">
        <v>834</v>
      </c>
      <c r="E62" s="452">
        <v>22</v>
      </c>
      <c r="F62" s="382">
        <f>E62/E$64*100</f>
        <v>3.9568345323741005</v>
      </c>
      <c r="G62" s="382">
        <f>H$64*F62/100</f>
        <v>1.1276978417266188</v>
      </c>
      <c r="J62" t="s">
        <v>835</v>
      </c>
      <c r="K62" s="465">
        <v>29</v>
      </c>
      <c r="L62" s="382">
        <f>K62/K$63*100</f>
        <v>6.105263157894736</v>
      </c>
      <c r="M62" s="382">
        <f>N$63*L62/100</f>
        <v>1.16</v>
      </c>
    </row>
    <row r="63" spans="4:14" ht="15">
      <c r="D63" t="s">
        <v>835</v>
      </c>
      <c r="E63" s="465">
        <v>41</v>
      </c>
      <c r="F63" s="382">
        <f>E63/E$64*100</f>
        <v>7.374100719424461</v>
      </c>
      <c r="G63" s="382">
        <f>H$64*F63/100</f>
        <v>2.101618705035971</v>
      </c>
      <c r="J63" t="s">
        <v>18</v>
      </c>
      <c r="K63">
        <f>SUM(K59:K62)</f>
        <v>475</v>
      </c>
      <c r="L63">
        <f>SUM(L59:L62)</f>
        <v>100</v>
      </c>
      <c r="M63">
        <f>SUM(M59:M62)</f>
        <v>18.999999999999996</v>
      </c>
      <c r="N63">
        <v>19</v>
      </c>
    </row>
    <row r="64" spans="4:8" ht="12.75">
      <c r="D64" t="s">
        <v>18</v>
      </c>
      <c r="E64">
        <f>SUM(E60:E63)</f>
        <v>556</v>
      </c>
      <c r="F64">
        <f>SUM(F60:F63)</f>
        <v>100</v>
      </c>
      <c r="G64">
        <f>SUM(G60:G63)</f>
        <v>28.5</v>
      </c>
      <c r="H64">
        <v>28.5</v>
      </c>
    </row>
    <row r="68" spans="3:22" ht="12.75">
      <c r="C68" s="734" t="s">
        <v>383</v>
      </c>
      <c r="D68" s="734" t="s">
        <v>486</v>
      </c>
      <c r="E68" s="749" t="s">
        <v>676</v>
      </c>
      <c r="F68" s="749"/>
      <c r="G68" s="749"/>
      <c r="H68" s="766" t="s">
        <v>675</v>
      </c>
      <c r="I68" s="767"/>
      <c r="J68" s="801"/>
      <c r="K68" s="686" t="s">
        <v>385</v>
      </c>
      <c r="L68" s="687"/>
      <c r="M68" s="800"/>
      <c r="N68" s="752" t="s">
        <v>160</v>
      </c>
      <c r="O68" s="806"/>
      <c r="P68" s="750"/>
      <c r="Q68" s="796" t="s">
        <v>963</v>
      </c>
      <c r="R68" s="797"/>
      <c r="S68" s="798"/>
      <c r="T68" s="734" t="s">
        <v>259</v>
      </c>
      <c r="U68" s="734" t="s">
        <v>432</v>
      </c>
      <c r="V68" s="734" t="s">
        <v>386</v>
      </c>
    </row>
    <row r="69" spans="3:22" ht="38.25">
      <c r="C69" s="735"/>
      <c r="D69" s="735"/>
      <c r="E69" s="5" t="s">
        <v>181</v>
      </c>
      <c r="F69" s="5" t="s">
        <v>210</v>
      </c>
      <c r="G69" s="5" t="s">
        <v>18</v>
      </c>
      <c r="H69" s="5" t="s">
        <v>181</v>
      </c>
      <c r="I69" s="5" t="s">
        <v>210</v>
      </c>
      <c r="J69" s="5" t="s">
        <v>18</v>
      </c>
      <c r="K69" s="5" t="s">
        <v>181</v>
      </c>
      <c r="L69" s="5" t="s">
        <v>210</v>
      </c>
      <c r="M69" s="5" t="s">
        <v>18</v>
      </c>
      <c r="N69" s="5" t="s">
        <v>181</v>
      </c>
      <c r="O69" s="5" t="s">
        <v>210</v>
      </c>
      <c r="P69" s="5" t="s">
        <v>18</v>
      </c>
      <c r="Q69" s="5" t="s">
        <v>241</v>
      </c>
      <c r="R69" s="5" t="s">
        <v>221</v>
      </c>
      <c r="S69" s="5" t="s">
        <v>222</v>
      </c>
      <c r="T69" s="735"/>
      <c r="U69" s="735"/>
      <c r="V69" s="735"/>
    </row>
    <row r="70" spans="3:22" ht="12.75">
      <c r="C70">
        <f>'AT-8_Hon_CCH_Pry'!C14+'AT-8A_Hon_CCH_UPry'!C13</f>
        <v>685</v>
      </c>
      <c r="D70">
        <f>'AT-8_Hon_CCH_Pry'!D14+'AT-8A_Hon_CCH_UPry'!D13</f>
        <v>685</v>
      </c>
      <c r="E70">
        <f>'AT-8_Hon_CCH_Pry'!E14+'AT-8A_Hon_CCH_UPry'!E13</f>
        <v>41.1</v>
      </c>
      <c r="F70">
        <f>'AT-8_Hon_CCH_Pry'!F14+'AT-8A_Hon_CCH_UPry'!F13</f>
        <v>27.4</v>
      </c>
      <c r="G70">
        <f>'AT-8_Hon_CCH_Pry'!G14+'AT-8A_Hon_CCH_UPry'!G13</f>
        <v>68.5</v>
      </c>
      <c r="H70">
        <f>'AT-8_Hon_CCH_Pry'!H14+'AT-8A_Hon_CCH_UPry'!H13</f>
        <v>0</v>
      </c>
      <c r="I70">
        <f>'AT-8_Hon_CCH_Pry'!I14+'AT-8A_Hon_CCH_UPry'!I13</f>
        <v>0</v>
      </c>
      <c r="J70">
        <f>'AT-8_Hon_CCH_Pry'!J14+'AT-8A_Hon_CCH_UPry'!J13</f>
        <v>0</v>
      </c>
      <c r="K70">
        <f>'AT-8_Hon_CCH_Pry'!K14+'AT-8A_Hon_CCH_UPry'!K13</f>
        <v>41.1</v>
      </c>
      <c r="L70">
        <f>'AT-8_Hon_CCH_Pry'!L14+'AT-8A_Hon_CCH_UPry'!L13</f>
        <v>27.4</v>
      </c>
      <c r="M70">
        <f>'AT-8_Hon_CCH_Pry'!M14+'AT-8A_Hon_CCH_UPry'!M13</f>
        <v>68.5</v>
      </c>
      <c r="N70">
        <f>'AT-8_Hon_CCH_Pry'!N14+'AT-8A_Hon_CCH_UPry'!N13</f>
        <v>41.1</v>
      </c>
      <c r="O70">
        <f>'AT-8_Hon_CCH_Pry'!O14+'AT-8A_Hon_CCH_UPry'!O13</f>
        <v>27.4</v>
      </c>
      <c r="P70" s="382">
        <f>'AT-8_Hon_CCH_Pry'!P14+'AT-8A_Hon_CCH_UPry'!P13</f>
        <v>68.5</v>
      </c>
      <c r="Q70">
        <f>'AT-8_Hon_CCH_Pry'!Q14+'AT-8A_Hon_CCH_UPry'!Q13</f>
        <v>0</v>
      </c>
      <c r="R70">
        <f>'AT-8_Hon_CCH_Pry'!R14+'AT-8A_Hon_CCH_UPry'!R13</f>
        <v>0</v>
      </c>
      <c r="S70">
        <f>'AT-8_Hon_CCH_Pry'!S14+'AT-8A_Hon_CCH_UPry'!S13</f>
        <v>0</v>
      </c>
      <c r="T70" t="e">
        <f>'AT-8_Hon_CCH_Pry'!T14+'AT-8A_Hon_CCH_UPry'!T13</f>
        <v>#VALUE!</v>
      </c>
      <c r="U70">
        <f>'AT-8_Hon_CCH_Pry'!U14+'AT-8A_Hon_CCH_UPry'!U13</f>
        <v>685</v>
      </c>
      <c r="V70">
        <f>'AT-8_Hon_CCH_Pry'!V14+'AT-8A_Hon_CCH_UPry'!V13</f>
        <v>685</v>
      </c>
    </row>
    <row r="71" spans="3:22" ht="12.75">
      <c r="C71">
        <f>'AT-8_Hon_CCH_Pry'!C15+'AT-8A_Hon_CCH_UPry'!C14</f>
        <v>236</v>
      </c>
      <c r="D71">
        <f>'AT-8_Hon_CCH_Pry'!D15+'AT-8A_Hon_CCH_UPry'!D14</f>
        <v>236</v>
      </c>
      <c r="E71">
        <f>'AT-8_Hon_CCH_Pry'!E15+'AT-8A_Hon_CCH_UPry'!E14</f>
        <v>14.16</v>
      </c>
      <c r="F71">
        <f>'AT-8_Hon_CCH_Pry'!F15+'AT-8A_Hon_CCH_UPry'!F14</f>
        <v>9.44</v>
      </c>
      <c r="G71">
        <f>'AT-8_Hon_CCH_Pry'!G15+'AT-8A_Hon_CCH_UPry'!G14</f>
        <v>23.6</v>
      </c>
      <c r="H71">
        <f>'AT-8_Hon_CCH_Pry'!H15+'AT-8A_Hon_CCH_UPry'!H14</f>
        <v>0</v>
      </c>
      <c r="I71">
        <f>'AT-8_Hon_CCH_Pry'!I15+'AT-8A_Hon_CCH_UPry'!I14</f>
        <v>0</v>
      </c>
      <c r="J71">
        <f>'AT-8_Hon_CCH_Pry'!J15+'AT-8A_Hon_CCH_UPry'!J14</f>
        <v>0</v>
      </c>
      <c r="K71">
        <f>'AT-8_Hon_CCH_Pry'!K15+'AT-8A_Hon_CCH_UPry'!K14</f>
        <v>14.16</v>
      </c>
      <c r="L71">
        <f>'AT-8_Hon_CCH_Pry'!L15+'AT-8A_Hon_CCH_UPry'!L14</f>
        <v>9.44</v>
      </c>
      <c r="M71">
        <f>'AT-8_Hon_CCH_Pry'!M15+'AT-8A_Hon_CCH_UPry'!M14</f>
        <v>23.6</v>
      </c>
      <c r="N71">
        <f>'AT-8_Hon_CCH_Pry'!N15+'AT-8A_Hon_CCH_UPry'!N14</f>
        <v>14.16</v>
      </c>
      <c r="O71">
        <f>'AT-8_Hon_CCH_Pry'!O15+'AT-8A_Hon_CCH_UPry'!O14</f>
        <v>9.44</v>
      </c>
      <c r="P71">
        <f>'AT-8_Hon_CCH_Pry'!P15+'AT-8A_Hon_CCH_UPry'!P14</f>
        <v>23.6</v>
      </c>
      <c r="Q71">
        <f>'AT-8_Hon_CCH_Pry'!Q15+'AT-8A_Hon_CCH_UPry'!Q14</f>
        <v>0</v>
      </c>
      <c r="R71">
        <f>'AT-8_Hon_CCH_Pry'!R15+'AT-8A_Hon_CCH_UPry'!R14</f>
        <v>0</v>
      </c>
      <c r="S71">
        <f>'AT-8_Hon_CCH_Pry'!S15+'AT-8A_Hon_CCH_UPry'!S14</f>
        <v>0</v>
      </c>
      <c r="T71" t="e">
        <f>'AT-8_Hon_CCH_Pry'!T15+'AT-8A_Hon_CCH_UPry'!T14</f>
        <v>#VALUE!</v>
      </c>
      <c r="U71">
        <f>'AT-8_Hon_CCH_Pry'!U15+'AT-8A_Hon_CCH_UPry'!U14</f>
        <v>236</v>
      </c>
      <c r="V71">
        <f>'AT-8_Hon_CCH_Pry'!V15+'AT-8A_Hon_CCH_UPry'!V14</f>
        <v>236</v>
      </c>
    </row>
    <row r="72" spans="3:22" ht="12.75">
      <c r="C72">
        <f>'AT-8_Hon_CCH_Pry'!C16+'AT-8A_Hon_CCH_UPry'!C15</f>
        <v>40</v>
      </c>
      <c r="D72">
        <f>'AT-8_Hon_CCH_Pry'!D16+'AT-8A_Hon_CCH_UPry'!D15</f>
        <v>40</v>
      </c>
      <c r="E72">
        <f>'AT-8_Hon_CCH_Pry'!E16+'AT-8A_Hon_CCH_UPry'!E15</f>
        <v>2.4000000000000004</v>
      </c>
      <c r="F72">
        <f>'AT-8_Hon_CCH_Pry'!F16+'AT-8A_Hon_CCH_UPry'!F15</f>
        <v>1.5999999999999999</v>
      </c>
      <c r="G72">
        <f>'AT-8_Hon_CCH_Pry'!G16+'AT-8A_Hon_CCH_UPry'!G15</f>
        <v>4</v>
      </c>
      <c r="H72">
        <f>'AT-8_Hon_CCH_Pry'!H16+'AT-8A_Hon_CCH_UPry'!H15</f>
        <v>0</v>
      </c>
      <c r="I72">
        <f>'AT-8_Hon_CCH_Pry'!I16+'AT-8A_Hon_CCH_UPry'!I15</f>
        <v>0</v>
      </c>
      <c r="J72">
        <f>'AT-8_Hon_CCH_Pry'!J16+'AT-8A_Hon_CCH_UPry'!J15</f>
        <v>0</v>
      </c>
      <c r="K72">
        <f>'AT-8_Hon_CCH_Pry'!K16+'AT-8A_Hon_CCH_UPry'!K15</f>
        <v>2.4000000000000004</v>
      </c>
      <c r="L72">
        <f>'AT-8_Hon_CCH_Pry'!L16+'AT-8A_Hon_CCH_UPry'!L15</f>
        <v>1.5999999999999999</v>
      </c>
      <c r="M72">
        <f>'AT-8_Hon_CCH_Pry'!M16+'AT-8A_Hon_CCH_UPry'!M15</f>
        <v>4</v>
      </c>
      <c r="N72">
        <f>'AT-8_Hon_CCH_Pry'!N16+'AT-8A_Hon_CCH_UPry'!N15</f>
        <v>2.4000000000000004</v>
      </c>
      <c r="O72">
        <f>'AT-8_Hon_CCH_Pry'!O16+'AT-8A_Hon_CCH_UPry'!O15</f>
        <v>1.5999999999999999</v>
      </c>
      <c r="P72">
        <f>'AT-8_Hon_CCH_Pry'!P16+'AT-8A_Hon_CCH_UPry'!P15</f>
        <v>4</v>
      </c>
      <c r="Q72">
        <f>'AT-8_Hon_CCH_Pry'!Q16+'AT-8A_Hon_CCH_UPry'!Q15</f>
        <v>0</v>
      </c>
      <c r="R72">
        <f>'AT-8_Hon_CCH_Pry'!R16+'AT-8A_Hon_CCH_UPry'!R15</f>
        <v>0</v>
      </c>
      <c r="S72">
        <f>'AT-8_Hon_CCH_Pry'!S16+'AT-8A_Hon_CCH_UPry'!S15</f>
        <v>0</v>
      </c>
      <c r="T72" t="e">
        <f>'AT-8_Hon_CCH_Pry'!T16+'AT-8A_Hon_CCH_UPry'!T15</f>
        <v>#VALUE!</v>
      </c>
      <c r="U72">
        <f>'AT-8_Hon_CCH_Pry'!U16+'AT-8A_Hon_CCH_UPry'!U15</f>
        <v>40</v>
      </c>
      <c r="V72">
        <f>'AT-8_Hon_CCH_Pry'!V16+'AT-8A_Hon_CCH_UPry'!V15</f>
        <v>40</v>
      </c>
    </row>
    <row r="73" spans="3:22" ht="12.75">
      <c r="C73">
        <f>'AT-8_Hon_CCH_Pry'!C17+'AT-8A_Hon_CCH_UPry'!C16</f>
        <v>70</v>
      </c>
      <c r="D73">
        <f>'AT-8_Hon_CCH_Pry'!D17+'AT-8A_Hon_CCH_UPry'!D16</f>
        <v>70</v>
      </c>
      <c r="E73">
        <f>'AT-8_Hon_CCH_Pry'!E17+'AT-8A_Hon_CCH_UPry'!E16</f>
        <v>4.199999999999999</v>
      </c>
      <c r="F73">
        <f>'AT-8_Hon_CCH_Pry'!F17+'AT-8A_Hon_CCH_UPry'!F16</f>
        <v>2.8</v>
      </c>
      <c r="G73">
        <f>'AT-8_Hon_CCH_Pry'!G17+'AT-8A_Hon_CCH_UPry'!G16</f>
        <v>6.999999999999999</v>
      </c>
      <c r="H73">
        <f>'AT-8_Hon_CCH_Pry'!H17+'AT-8A_Hon_CCH_UPry'!H16</f>
        <v>0</v>
      </c>
      <c r="I73">
        <f>'AT-8_Hon_CCH_Pry'!I17+'AT-8A_Hon_CCH_UPry'!I16</f>
        <v>0</v>
      </c>
      <c r="J73">
        <f>'AT-8_Hon_CCH_Pry'!J17+'AT-8A_Hon_CCH_UPry'!J16</f>
        <v>0</v>
      </c>
      <c r="K73">
        <f>'AT-8_Hon_CCH_Pry'!K17+'AT-8A_Hon_CCH_UPry'!K16</f>
        <v>4.199999999999999</v>
      </c>
      <c r="L73">
        <f>'AT-8_Hon_CCH_Pry'!L17+'AT-8A_Hon_CCH_UPry'!L16</f>
        <v>2.8</v>
      </c>
      <c r="M73">
        <f>'AT-8_Hon_CCH_Pry'!M17+'AT-8A_Hon_CCH_UPry'!M16</f>
        <v>6.999999999999999</v>
      </c>
      <c r="N73">
        <f>'AT-8_Hon_CCH_Pry'!N17+'AT-8A_Hon_CCH_UPry'!N16</f>
        <v>4.199999999999999</v>
      </c>
      <c r="O73">
        <f>'AT-8_Hon_CCH_Pry'!O17+'AT-8A_Hon_CCH_UPry'!O16</f>
        <v>2.8</v>
      </c>
      <c r="P73">
        <f>'AT-8_Hon_CCH_Pry'!P17+'AT-8A_Hon_CCH_UPry'!P16</f>
        <v>6.999999999999999</v>
      </c>
      <c r="Q73">
        <f>'AT-8_Hon_CCH_Pry'!Q17+'AT-8A_Hon_CCH_UPry'!Q16</f>
        <v>0</v>
      </c>
      <c r="R73">
        <f>'AT-8_Hon_CCH_Pry'!R17+'AT-8A_Hon_CCH_UPry'!R16</f>
        <v>0</v>
      </c>
      <c r="S73">
        <f>'AT-8_Hon_CCH_Pry'!S17+'AT-8A_Hon_CCH_UPry'!S16</f>
        <v>0</v>
      </c>
      <c r="T73" t="e">
        <f>'AT-8_Hon_CCH_Pry'!T17+'AT-8A_Hon_CCH_UPry'!T16</f>
        <v>#VALUE!</v>
      </c>
      <c r="U73">
        <f>'AT-8_Hon_CCH_Pry'!U17+'AT-8A_Hon_CCH_UPry'!U16</f>
        <v>70</v>
      </c>
      <c r="V73">
        <f>'AT-8_Hon_CCH_Pry'!V17+'AT-8A_Hon_CCH_UPry'!V16</f>
        <v>70</v>
      </c>
    </row>
    <row r="74" spans="3:22" ht="12.75">
      <c r="C74">
        <f>SUM(C70:C73)</f>
        <v>1031</v>
      </c>
      <c r="D74">
        <f aca="true" t="shared" si="3" ref="D74:V74">SUM(D70:D73)</f>
        <v>1031</v>
      </c>
      <c r="E74">
        <f t="shared" si="3"/>
        <v>61.86</v>
      </c>
      <c r="F74">
        <f t="shared" si="3"/>
        <v>41.239999999999995</v>
      </c>
      <c r="G74">
        <f t="shared" si="3"/>
        <v>103.1</v>
      </c>
      <c r="H74">
        <f t="shared" si="3"/>
        <v>0</v>
      </c>
      <c r="I74">
        <f t="shared" si="3"/>
        <v>0</v>
      </c>
      <c r="J74">
        <f t="shared" si="3"/>
        <v>0</v>
      </c>
      <c r="K74">
        <f t="shared" si="3"/>
        <v>61.86</v>
      </c>
      <c r="L74">
        <f t="shared" si="3"/>
        <v>41.239999999999995</v>
      </c>
      <c r="M74">
        <f t="shared" si="3"/>
        <v>103.1</v>
      </c>
      <c r="N74">
        <f t="shared" si="3"/>
        <v>61.86</v>
      </c>
      <c r="O74">
        <f t="shared" si="3"/>
        <v>41.239999999999995</v>
      </c>
      <c r="P74">
        <f t="shared" si="3"/>
        <v>103.1</v>
      </c>
      <c r="Q74">
        <f t="shared" si="3"/>
        <v>0</v>
      </c>
      <c r="R74">
        <f t="shared" si="3"/>
        <v>0</v>
      </c>
      <c r="S74">
        <f t="shared" si="3"/>
        <v>0</v>
      </c>
      <c r="T74" t="e">
        <f t="shared" si="3"/>
        <v>#VALUE!</v>
      </c>
      <c r="U74">
        <f t="shared" si="3"/>
        <v>1031</v>
      </c>
      <c r="V74">
        <f t="shared" si="3"/>
        <v>1031</v>
      </c>
    </row>
  </sheetData>
  <sheetProtection/>
  <mergeCells count="32">
    <mergeCell ref="Q68:S68"/>
    <mergeCell ref="T68:T69"/>
    <mergeCell ref="U68:U69"/>
    <mergeCell ref="V68:V69"/>
    <mergeCell ref="C68:C69"/>
    <mergeCell ref="D68:D69"/>
    <mergeCell ref="E68:G68"/>
    <mergeCell ref="H68:J68"/>
    <mergeCell ref="K68:M68"/>
    <mergeCell ref="N68:P68"/>
    <mergeCell ref="A35:Q35"/>
    <mergeCell ref="A36:Q36"/>
    <mergeCell ref="C10:C11"/>
    <mergeCell ref="D10:D11"/>
    <mergeCell ref="O37:Q37"/>
    <mergeCell ref="U10:U11"/>
    <mergeCell ref="T10:T11"/>
    <mergeCell ref="E10:G10"/>
    <mergeCell ref="H10:J10"/>
    <mergeCell ref="K10:M10"/>
    <mergeCell ref="P34:Q34"/>
    <mergeCell ref="Q1:S1"/>
    <mergeCell ref="A3:Q3"/>
    <mergeCell ref="A4:P4"/>
    <mergeCell ref="A7:S7"/>
    <mergeCell ref="P8:S8"/>
    <mergeCell ref="V10:V11"/>
    <mergeCell ref="Q10:S10"/>
    <mergeCell ref="P9:S9"/>
    <mergeCell ref="A10:A11"/>
    <mergeCell ref="B10:B11"/>
    <mergeCell ref="N10:P10"/>
  </mergeCells>
  <printOptions horizontalCentered="1"/>
  <pageMargins left="0.708661417322835" right="0.708661417322835" top="0.236220472440945" bottom="0" header="0.31496062992126" footer="0.31496062992126"/>
  <pageSetup horizontalDpi="600" verticalDpi="600" orientation="landscape" paperSize="9" scale="58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33"/>
  <sheetViews>
    <sheetView view="pageBreakPreview" zoomScale="86" zoomScaleSheetLayoutView="86" zoomScalePageLayoutView="0" workbookViewId="0" topLeftCell="A16">
      <selection activeCell="E16" sqref="E16"/>
    </sheetView>
  </sheetViews>
  <sheetFormatPr defaultColWidth="9.140625" defaultRowHeight="12.75"/>
  <cols>
    <col min="1" max="1" width="9.140625" style="17" customWidth="1"/>
    <col min="2" max="2" width="17.140625" style="17" customWidth="1"/>
    <col min="3" max="3" width="16.57421875" style="17" customWidth="1"/>
    <col min="4" max="4" width="15.8515625" style="17" customWidth="1"/>
    <col min="5" max="5" width="18.8515625" style="17" customWidth="1"/>
    <col min="6" max="6" width="19.00390625" style="17" customWidth="1"/>
    <col min="7" max="7" width="22.57421875" style="17" customWidth="1"/>
    <col min="8" max="8" width="16.7109375" style="17" customWidth="1"/>
    <col min="9" max="9" width="30.140625" style="17" customWidth="1"/>
    <col min="10" max="16384" width="9.140625" style="17" customWidth="1"/>
  </cols>
  <sheetData>
    <row r="1" ht="15">
      <c r="I1" s="43" t="s">
        <v>66</v>
      </c>
    </row>
    <row r="2" spans="4:9" ht="15">
      <c r="D2" s="47" t="s">
        <v>0</v>
      </c>
      <c r="E2" s="47"/>
      <c r="F2" s="47"/>
      <c r="G2" s="47"/>
      <c r="H2" s="47"/>
      <c r="I2" s="47"/>
    </row>
    <row r="3" spans="2:9" ht="20.25">
      <c r="B3" s="175"/>
      <c r="C3" s="653" t="s">
        <v>648</v>
      </c>
      <c r="D3" s="653"/>
      <c r="E3" s="653"/>
      <c r="F3" s="137"/>
      <c r="G3" s="137"/>
      <c r="H3" s="137"/>
      <c r="I3" s="137"/>
    </row>
    <row r="4" ht="10.5" customHeight="1"/>
    <row r="5" spans="1:9" ht="30.75" customHeight="1">
      <c r="A5" s="807" t="s">
        <v>678</v>
      </c>
      <c r="B5" s="807"/>
      <c r="C5" s="807"/>
      <c r="D5" s="807"/>
      <c r="E5" s="807"/>
      <c r="F5" s="807"/>
      <c r="G5" s="807"/>
      <c r="H5" s="807"/>
      <c r="I5" s="807"/>
    </row>
    <row r="7" ht="0.75" customHeight="1"/>
    <row r="8" spans="1:9" ht="15">
      <c r="A8" s="225" t="s">
        <v>990</v>
      </c>
      <c r="I8" s="35" t="s">
        <v>23</v>
      </c>
    </row>
    <row r="9" spans="4:21" ht="12.75">
      <c r="D9" s="731" t="s">
        <v>954</v>
      </c>
      <c r="E9" s="731"/>
      <c r="F9" s="731"/>
      <c r="G9" s="731"/>
      <c r="H9" s="731"/>
      <c r="I9" s="731"/>
      <c r="T9" s="21"/>
      <c r="U9" s="24"/>
    </row>
    <row r="10" spans="1:9" ht="44.25" customHeight="1">
      <c r="A10" s="5" t="s">
        <v>2</v>
      </c>
      <c r="B10" s="5" t="s">
        <v>3</v>
      </c>
      <c r="C10" s="2" t="s">
        <v>676</v>
      </c>
      <c r="D10" s="2" t="s">
        <v>679</v>
      </c>
      <c r="E10" s="2" t="s">
        <v>118</v>
      </c>
      <c r="F10" s="5" t="s">
        <v>233</v>
      </c>
      <c r="G10" s="2" t="s">
        <v>445</v>
      </c>
      <c r="H10" s="2" t="s">
        <v>160</v>
      </c>
      <c r="I10" s="36" t="s">
        <v>964</v>
      </c>
    </row>
    <row r="11" spans="1:9" s="124" customFormat="1" ht="15.75" customHeight="1">
      <c r="A11" s="69">
        <v>1</v>
      </c>
      <c r="B11" s="68">
        <v>2</v>
      </c>
      <c r="C11" s="69">
        <v>3</v>
      </c>
      <c r="D11" s="68">
        <v>4</v>
      </c>
      <c r="E11" s="69">
        <v>5</v>
      </c>
      <c r="F11" s="68">
        <v>6</v>
      </c>
      <c r="G11" s="69">
        <v>7</v>
      </c>
      <c r="H11" s="68">
        <v>8</v>
      </c>
      <c r="I11" s="69">
        <v>9</v>
      </c>
    </row>
    <row r="12" spans="1:9" ht="18" customHeight="1">
      <c r="A12" s="20">
        <v>1</v>
      </c>
      <c r="B12" s="21" t="s">
        <v>826</v>
      </c>
      <c r="C12" s="389">
        <v>5.5582875000000005</v>
      </c>
      <c r="D12" s="389">
        <v>0.5573258497946886</v>
      </c>
      <c r="E12" s="390">
        <v>4.546963335520082</v>
      </c>
      <c r="F12" s="390">
        <v>0</v>
      </c>
      <c r="G12" s="390">
        <v>750</v>
      </c>
      <c r="H12" s="389">
        <v>5.180639543553343</v>
      </c>
      <c r="I12" s="389">
        <f>D12+E12+F12-H12</f>
        <v>-0.07635035823857272</v>
      </c>
    </row>
    <row r="13" spans="1:9" ht="17.25" customHeight="1">
      <c r="A13" s="20">
        <v>2</v>
      </c>
      <c r="B13" s="21" t="s">
        <v>827</v>
      </c>
      <c r="C13" s="389">
        <v>1.59039</v>
      </c>
      <c r="D13" s="389">
        <v>0.1641713438783196</v>
      </c>
      <c r="E13" s="389">
        <v>1.3393979152999491</v>
      </c>
      <c r="F13" s="389">
        <v>0</v>
      </c>
      <c r="G13" s="389">
        <v>750</v>
      </c>
      <c r="H13" s="389">
        <v>1.5492401722426463</v>
      </c>
      <c r="I13" s="389">
        <f>D13+E13+F13-H13</f>
        <v>-0.04567091306437754</v>
      </c>
    </row>
    <row r="14" spans="1:9" ht="12" customHeight="1">
      <c r="A14" s="20">
        <v>3</v>
      </c>
      <c r="B14" s="21" t="s">
        <v>828</v>
      </c>
      <c r="C14" s="389">
        <v>0.3340125</v>
      </c>
      <c r="D14" s="389">
        <v>0.034009767475763536</v>
      </c>
      <c r="E14" s="389">
        <v>0.2774699322108026</v>
      </c>
      <c r="F14" s="389">
        <v>0</v>
      </c>
      <c r="G14" s="389">
        <v>750</v>
      </c>
      <c r="H14" s="389">
        <v>0.35534305826225354</v>
      </c>
      <c r="I14" s="389">
        <f>D14+E14+F14-H14</f>
        <v>-0.04386335857568746</v>
      </c>
    </row>
    <row r="15" spans="1:9" ht="12.75">
      <c r="A15" s="20">
        <v>4</v>
      </c>
      <c r="B15" s="21" t="s">
        <v>829</v>
      </c>
      <c r="C15" s="389">
        <v>0.6252975000000001</v>
      </c>
      <c r="D15" s="389">
        <v>0.06449303885122823</v>
      </c>
      <c r="E15" s="389">
        <v>0.526168816969167</v>
      </c>
      <c r="F15" s="389">
        <v>0</v>
      </c>
      <c r="G15" s="389">
        <v>750</v>
      </c>
      <c r="H15" s="389">
        <v>0.6007022259417569</v>
      </c>
      <c r="I15" s="389">
        <f>D15+E15+F15-H15</f>
        <v>-0.01004037012136172</v>
      </c>
    </row>
    <row r="16" spans="1:9" ht="15.75" customHeight="1">
      <c r="A16" s="20">
        <v>4</v>
      </c>
      <c r="B16" s="21"/>
      <c r="C16" s="389"/>
      <c r="D16" s="389"/>
      <c r="E16" s="389"/>
      <c r="F16" s="389"/>
      <c r="G16" s="389"/>
      <c r="H16" s="389"/>
      <c r="I16" s="389"/>
    </row>
    <row r="17" spans="1:9" ht="12.75" customHeight="1">
      <c r="A17" s="20">
        <v>5</v>
      </c>
      <c r="B17" s="21"/>
      <c r="C17" s="389"/>
      <c r="D17" s="389"/>
      <c r="E17" s="389"/>
      <c r="F17" s="389"/>
      <c r="G17" s="389"/>
      <c r="H17" s="389"/>
      <c r="I17" s="389"/>
    </row>
    <row r="18" spans="1:9" ht="12.75" customHeight="1">
      <c r="A18" s="20">
        <v>6</v>
      </c>
      <c r="B18" s="21"/>
      <c r="C18" s="389"/>
      <c r="D18" s="389"/>
      <c r="E18" s="389"/>
      <c r="F18" s="389"/>
      <c r="G18" s="389"/>
      <c r="H18" s="389"/>
      <c r="I18" s="389"/>
    </row>
    <row r="19" spans="1:9" ht="12.75">
      <c r="A19" s="20">
        <v>7</v>
      </c>
      <c r="B19" s="21"/>
      <c r="C19" s="389"/>
      <c r="D19" s="389"/>
      <c r="E19" s="390"/>
      <c r="F19" s="390"/>
      <c r="G19" s="390"/>
      <c r="H19" s="390"/>
      <c r="I19" s="389"/>
    </row>
    <row r="20" spans="1:9" ht="12.75">
      <c r="A20" s="20">
        <v>8</v>
      </c>
      <c r="B20" s="21"/>
      <c r="C20" s="389"/>
      <c r="D20" s="389"/>
      <c r="E20" s="389"/>
      <c r="F20" s="389"/>
      <c r="G20" s="389"/>
      <c r="H20" s="389"/>
      <c r="I20" s="389"/>
    </row>
    <row r="21" spans="1:9" ht="12.75">
      <c r="A21" s="20">
        <v>9</v>
      </c>
      <c r="B21" s="21"/>
      <c r="C21" s="389"/>
      <c r="D21" s="389"/>
      <c r="E21" s="389"/>
      <c r="F21" s="389"/>
      <c r="G21" s="389"/>
      <c r="H21" s="389"/>
      <c r="I21" s="389"/>
    </row>
    <row r="22" spans="1:9" ht="12.75">
      <c r="A22" s="20">
        <v>10</v>
      </c>
      <c r="B22" s="21"/>
      <c r="C22" s="389"/>
      <c r="D22" s="389"/>
      <c r="E22" s="389"/>
      <c r="F22" s="389"/>
      <c r="G22" s="389"/>
      <c r="H22" s="389"/>
      <c r="I22" s="389"/>
    </row>
    <row r="23" spans="1:9" ht="12.75">
      <c r="A23" s="20">
        <v>11</v>
      </c>
      <c r="B23" s="21"/>
      <c r="C23" s="389"/>
      <c r="D23" s="389"/>
      <c r="E23" s="389"/>
      <c r="F23" s="389"/>
      <c r="G23" s="389"/>
      <c r="H23" s="389"/>
      <c r="I23" s="389"/>
    </row>
    <row r="24" spans="1:9" ht="12.75">
      <c r="A24" s="22">
        <v>12</v>
      </c>
      <c r="B24" s="21"/>
      <c r="C24" s="389"/>
      <c r="D24" s="389"/>
      <c r="E24" s="389"/>
      <c r="F24" s="389"/>
      <c r="G24" s="389"/>
      <c r="H24" s="389"/>
      <c r="I24" s="389"/>
    </row>
    <row r="25" spans="1:9" ht="12.75">
      <c r="A25" s="22" t="s">
        <v>7</v>
      </c>
      <c r="B25" s="21"/>
      <c r="C25" s="389"/>
      <c r="D25" s="389"/>
      <c r="E25" s="389"/>
      <c r="F25" s="389"/>
      <c r="G25" s="389"/>
      <c r="H25" s="389"/>
      <c r="I25" s="389"/>
    </row>
    <row r="26" spans="1:9" ht="12.75">
      <c r="A26" s="22" t="s">
        <v>7</v>
      </c>
      <c r="B26" s="21"/>
      <c r="C26" s="389">
        <f>SUM(C12:C25)</f>
        <v>8.1079875</v>
      </c>
      <c r="D26" s="389">
        <f aca="true" t="shared" si="0" ref="D26:I26">SUM(D12:D25)</f>
        <v>0.82</v>
      </c>
      <c r="E26" s="389">
        <f t="shared" si="0"/>
        <v>6.69</v>
      </c>
      <c r="F26" s="389">
        <f t="shared" si="0"/>
        <v>0</v>
      </c>
      <c r="G26" s="389"/>
      <c r="H26" s="389">
        <f t="shared" si="0"/>
        <v>7.685924999999999</v>
      </c>
      <c r="I26" s="389">
        <f t="shared" si="0"/>
        <v>-0.17592499999999944</v>
      </c>
    </row>
    <row r="28" spans="5:9" ht="12.75">
      <c r="E28" s="33"/>
      <c r="F28" s="33"/>
      <c r="G28" s="33"/>
      <c r="H28" s="24"/>
      <c r="I28" s="24"/>
    </row>
    <row r="29" spans="5:9" ht="12.75">
      <c r="E29" s="13"/>
      <c r="F29" s="13"/>
      <c r="G29" s="13"/>
      <c r="H29" s="33"/>
      <c r="I29" s="24"/>
    </row>
    <row r="30" spans="1:9" ht="12.75">
      <c r="A30" s="16" t="s">
        <v>971</v>
      </c>
      <c r="E30" s="38"/>
      <c r="F30" s="38"/>
      <c r="G30" s="38"/>
      <c r="I30" s="89" t="s">
        <v>12</v>
      </c>
    </row>
    <row r="31" spans="5:9" ht="12.75">
      <c r="E31" s="667" t="s">
        <v>13</v>
      </c>
      <c r="F31" s="667"/>
      <c r="G31" s="667"/>
      <c r="H31" s="667"/>
      <c r="I31" s="667"/>
    </row>
    <row r="32" spans="6:9" ht="12.75" customHeight="1">
      <c r="F32" s="89"/>
      <c r="G32" s="89"/>
      <c r="H32" s="666" t="s">
        <v>19</v>
      </c>
      <c r="I32" s="666"/>
    </row>
    <row r="33" spans="9:11" ht="12.75">
      <c r="I33" s="38" t="s">
        <v>84</v>
      </c>
      <c r="J33" s="38"/>
      <c r="K33" s="38"/>
    </row>
  </sheetData>
  <sheetProtection/>
  <mergeCells count="5">
    <mergeCell ref="H32:I32"/>
    <mergeCell ref="C3:E3"/>
    <mergeCell ref="D9:I9"/>
    <mergeCell ref="E31:I31"/>
    <mergeCell ref="A5:I5"/>
  </mergeCells>
  <printOptions horizontalCentered="1"/>
  <pageMargins left="0.708661417322835" right="0.708661417322835" top="0.236220472440945" bottom="0" header="0.31496062992126" footer="0.31496062992126"/>
  <pageSetup horizontalDpi="600" verticalDpi="6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1" zoomScaleSheetLayoutView="81" zoomScalePageLayoutView="0" workbookViewId="0" topLeftCell="A5">
      <selection activeCell="D12" sqref="D12:E15"/>
    </sheetView>
  </sheetViews>
  <sheetFormatPr defaultColWidth="9.140625" defaultRowHeight="12.75"/>
  <cols>
    <col min="1" max="1" width="4.421875" style="17" customWidth="1"/>
    <col min="2" max="2" width="37.28125" style="17" customWidth="1"/>
    <col min="3" max="3" width="12.28125" style="17" customWidth="1"/>
    <col min="4" max="5" width="15.140625" style="17" customWidth="1"/>
    <col min="6" max="6" width="15.8515625" style="17" customWidth="1"/>
    <col min="7" max="7" width="12.57421875" style="397" customWidth="1"/>
    <col min="8" max="8" width="23.7109375" style="17" customWidth="1"/>
    <col min="9" max="16384" width="9.140625" style="17" customWidth="1"/>
  </cols>
  <sheetData>
    <row r="1" spans="4:14" ht="15">
      <c r="D1" s="38"/>
      <c r="E1" s="38"/>
      <c r="F1" s="38"/>
      <c r="H1" s="43" t="s">
        <v>67</v>
      </c>
      <c r="I1" s="38"/>
      <c r="M1" s="45"/>
      <c r="N1" s="45"/>
    </row>
    <row r="2" spans="1:14" ht="15">
      <c r="A2" s="743" t="s">
        <v>0</v>
      </c>
      <c r="B2" s="743"/>
      <c r="C2" s="743"/>
      <c r="D2" s="743"/>
      <c r="E2" s="743"/>
      <c r="F2" s="743"/>
      <c r="G2" s="743"/>
      <c r="H2" s="743"/>
      <c r="I2" s="47"/>
      <c r="J2" s="47"/>
      <c r="K2" s="47"/>
      <c r="L2" s="47"/>
      <c r="M2" s="47"/>
      <c r="N2" s="47"/>
    </row>
    <row r="3" spans="1:14" ht="20.25">
      <c r="A3" s="653" t="s">
        <v>648</v>
      </c>
      <c r="B3" s="653"/>
      <c r="C3" s="653"/>
      <c r="D3" s="653"/>
      <c r="E3" s="653"/>
      <c r="F3" s="653"/>
      <c r="G3" s="653"/>
      <c r="H3" s="653"/>
      <c r="I3" s="46"/>
      <c r="J3" s="46"/>
      <c r="K3" s="46"/>
      <c r="L3" s="46"/>
      <c r="M3" s="46"/>
      <c r="N3" s="46"/>
    </row>
    <row r="4" ht="10.5" customHeight="1">
      <c r="G4" s="414"/>
    </row>
    <row r="5" spans="1:8" ht="19.5" customHeight="1">
      <c r="A5" s="654" t="s">
        <v>680</v>
      </c>
      <c r="B5" s="743"/>
      <c r="C5" s="743"/>
      <c r="D5" s="743"/>
      <c r="E5" s="743"/>
      <c r="F5" s="743"/>
      <c r="G5" s="743"/>
      <c r="H5" s="743"/>
    </row>
    <row r="7" spans="1:10" s="15" customFormat="1" ht="15.75" customHeight="1" hidden="1">
      <c r="A7" s="17"/>
      <c r="B7" s="17"/>
      <c r="C7" s="17"/>
      <c r="D7" s="17"/>
      <c r="E7" s="17"/>
      <c r="F7" s="17"/>
      <c r="G7" s="397"/>
      <c r="H7" s="17"/>
      <c r="I7" s="17"/>
      <c r="J7" s="17"/>
    </row>
    <row r="8" spans="1:12" s="15" customFormat="1" ht="15.75">
      <c r="A8" s="655" t="s">
        <v>990</v>
      </c>
      <c r="B8" s="655"/>
      <c r="C8" s="17"/>
      <c r="D8" s="17"/>
      <c r="E8" s="17"/>
      <c r="F8" s="17"/>
      <c r="G8" s="397"/>
      <c r="H8" s="35" t="s">
        <v>27</v>
      </c>
      <c r="I8" s="17"/>
      <c r="J8" s="132"/>
      <c r="K8" s="132"/>
      <c r="L8" s="132"/>
    </row>
    <row r="9" spans="1:20" s="15" customFormat="1" ht="15.75">
      <c r="A9" s="16"/>
      <c r="B9" s="17"/>
      <c r="C9" s="17"/>
      <c r="D9" s="110"/>
      <c r="E9" s="110"/>
      <c r="G9" s="110" t="s">
        <v>951</v>
      </c>
      <c r="H9" s="110"/>
      <c r="J9" s="122"/>
      <c r="K9" s="122"/>
      <c r="L9" s="122"/>
      <c r="S9" s="134"/>
      <c r="T9" s="132"/>
    </row>
    <row r="10" spans="1:12" s="39" customFormat="1" ht="55.5" customHeight="1">
      <c r="A10" s="41"/>
      <c r="B10" s="5" t="s">
        <v>28</v>
      </c>
      <c r="C10" s="5" t="s">
        <v>681</v>
      </c>
      <c r="D10" s="5" t="s">
        <v>668</v>
      </c>
      <c r="E10" s="5" t="s">
        <v>232</v>
      </c>
      <c r="F10" s="5" t="s">
        <v>233</v>
      </c>
      <c r="G10" s="415" t="s">
        <v>73</v>
      </c>
      <c r="H10" s="5" t="s">
        <v>965</v>
      </c>
      <c r="J10" s="480"/>
      <c r="K10" s="480"/>
      <c r="L10" s="480"/>
    </row>
    <row r="11" spans="1:8" s="39" customFormat="1" ht="14.2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415">
        <v>7</v>
      </c>
      <c r="H11" s="5">
        <v>8</v>
      </c>
    </row>
    <row r="12" spans="1:8" ht="16.5" customHeight="1">
      <c r="A12" s="32" t="s">
        <v>29</v>
      </c>
      <c r="B12" s="32" t="s">
        <v>30</v>
      </c>
      <c r="C12" s="811">
        <v>60</v>
      </c>
      <c r="D12" s="811">
        <v>32.6</v>
      </c>
      <c r="E12" s="811">
        <v>43.7</v>
      </c>
      <c r="F12" s="811">
        <v>0</v>
      </c>
      <c r="G12" s="416"/>
      <c r="H12" s="812">
        <f>D12+E12-G16</f>
        <v>76.30000000000001</v>
      </c>
    </row>
    <row r="13" spans="1:8" ht="20.25" customHeight="1">
      <c r="A13" s="21"/>
      <c r="B13" s="21" t="s">
        <v>31</v>
      </c>
      <c r="C13" s="811"/>
      <c r="D13" s="811"/>
      <c r="E13" s="811"/>
      <c r="F13" s="811"/>
      <c r="G13" s="416"/>
      <c r="H13" s="811"/>
    </row>
    <row r="14" spans="1:8" ht="17.25" customHeight="1">
      <c r="A14" s="21"/>
      <c r="B14" s="21" t="s">
        <v>194</v>
      </c>
      <c r="C14" s="811"/>
      <c r="D14" s="811"/>
      <c r="E14" s="811"/>
      <c r="F14" s="811"/>
      <c r="G14" s="416">
        <v>0</v>
      </c>
      <c r="H14" s="811"/>
    </row>
    <row r="15" spans="1:8" s="39" customFormat="1" ht="33.75" customHeight="1">
      <c r="A15" s="40"/>
      <c r="B15" s="40" t="s">
        <v>195</v>
      </c>
      <c r="C15" s="811"/>
      <c r="D15" s="811"/>
      <c r="E15" s="811"/>
      <c r="F15" s="811"/>
      <c r="G15" s="417"/>
      <c r="H15" s="811"/>
    </row>
    <row r="16" spans="1:8" s="39" customFormat="1" ht="12.75">
      <c r="A16" s="40"/>
      <c r="B16" s="41" t="s">
        <v>32</v>
      </c>
      <c r="C16" s="19">
        <f>C12</f>
        <v>60</v>
      </c>
      <c r="D16" s="19">
        <f>D12</f>
        <v>32.6</v>
      </c>
      <c r="E16" s="19">
        <f>E12</f>
        <v>43.7</v>
      </c>
      <c r="F16" s="19">
        <f>F12</f>
        <v>0</v>
      </c>
      <c r="G16" s="418">
        <f>G12+G13+G14+G15</f>
        <v>0</v>
      </c>
      <c r="H16" s="19">
        <f>H12+H13+H14+H15</f>
        <v>76.30000000000001</v>
      </c>
    </row>
    <row r="17" spans="1:8" s="39" customFormat="1" ht="40.5" customHeight="1">
      <c r="A17" s="41" t="s">
        <v>33</v>
      </c>
      <c r="B17" s="41" t="s">
        <v>231</v>
      </c>
      <c r="C17" s="808">
        <v>60</v>
      </c>
      <c r="D17" s="808"/>
      <c r="E17" s="808">
        <v>43.7</v>
      </c>
      <c r="F17" s="808">
        <v>0</v>
      </c>
      <c r="G17" s="417"/>
      <c r="H17" s="809">
        <f>D25+E25-G25</f>
        <v>36.78</v>
      </c>
    </row>
    <row r="18" spans="1:8" ht="28.5" customHeight="1">
      <c r="A18" s="21"/>
      <c r="B18" s="163" t="s">
        <v>197</v>
      </c>
      <c r="C18" s="808"/>
      <c r="D18" s="808"/>
      <c r="E18" s="808"/>
      <c r="F18" s="808"/>
      <c r="G18" s="416">
        <v>6.92</v>
      </c>
      <c r="H18" s="808"/>
    </row>
    <row r="19" spans="1:8" ht="19.5" customHeight="1">
      <c r="A19" s="21"/>
      <c r="B19" s="40" t="s">
        <v>34</v>
      </c>
      <c r="C19" s="808"/>
      <c r="D19" s="808"/>
      <c r="E19" s="808"/>
      <c r="F19" s="808"/>
      <c r="G19" s="416"/>
      <c r="H19" s="808"/>
    </row>
    <row r="20" spans="1:8" ht="21.75" customHeight="1">
      <c r="A20" s="21"/>
      <c r="B20" s="40" t="s">
        <v>198</v>
      </c>
      <c r="C20" s="808"/>
      <c r="D20" s="808"/>
      <c r="E20" s="808"/>
      <c r="F20" s="808"/>
      <c r="G20" s="416"/>
      <c r="H20" s="808"/>
    </row>
    <row r="21" spans="1:8" s="39" customFormat="1" ht="27.75" customHeight="1">
      <c r="A21" s="40"/>
      <c r="B21" s="40" t="s">
        <v>35</v>
      </c>
      <c r="C21" s="808"/>
      <c r="D21" s="808"/>
      <c r="E21" s="808"/>
      <c r="F21" s="808"/>
      <c r="G21" s="417"/>
      <c r="H21" s="808"/>
    </row>
    <row r="22" spans="1:8" s="39" customFormat="1" ht="19.5" customHeight="1">
      <c r="A22" s="40"/>
      <c r="B22" s="40" t="s">
        <v>196</v>
      </c>
      <c r="C22" s="808"/>
      <c r="D22" s="808"/>
      <c r="E22" s="808"/>
      <c r="F22" s="808"/>
      <c r="G22" s="417"/>
      <c r="H22" s="808"/>
    </row>
    <row r="23" spans="1:8" s="39" customFormat="1" ht="27.75" customHeight="1">
      <c r="A23" s="40"/>
      <c r="B23" s="40" t="s">
        <v>199</v>
      </c>
      <c r="C23" s="808"/>
      <c r="D23" s="808"/>
      <c r="E23" s="808"/>
      <c r="F23" s="808"/>
      <c r="G23" s="417"/>
      <c r="H23" s="808"/>
    </row>
    <row r="24" spans="1:8" s="39" customFormat="1" ht="18.75" customHeight="1">
      <c r="A24" s="41"/>
      <c r="B24" s="40" t="s">
        <v>200</v>
      </c>
      <c r="C24" s="808"/>
      <c r="D24" s="808"/>
      <c r="E24" s="808"/>
      <c r="F24" s="808"/>
      <c r="G24" s="417"/>
      <c r="H24" s="808"/>
    </row>
    <row r="25" spans="1:8" s="39" customFormat="1" ht="19.5" customHeight="1">
      <c r="A25" s="41"/>
      <c r="B25" s="41" t="s">
        <v>32</v>
      </c>
      <c r="C25" s="19">
        <f>C17</f>
        <v>60</v>
      </c>
      <c r="D25" s="19">
        <f>D17</f>
        <v>0</v>
      </c>
      <c r="E25" s="19">
        <f>E17</f>
        <v>43.7</v>
      </c>
      <c r="F25" s="19">
        <f>F17</f>
        <v>0</v>
      </c>
      <c r="G25" s="418">
        <f>G17+G18+G19+G20+G21+G22+G23+G24</f>
        <v>6.92</v>
      </c>
      <c r="H25" s="19">
        <f>H17+H18+H19+H20+H21+H22+H23+H24</f>
        <v>36.78</v>
      </c>
    </row>
    <row r="26" spans="1:8" ht="12.75">
      <c r="A26" s="21"/>
      <c r="B26" s="32" t="s">
        <v>36</v>
      </c>
      <c r="C26" s="19">
        <f aca="true" t="shared" si="0" ref="C26:H26">C16+C25</f>
        <v>120</v>
      </c>
      <c r="D26" s="19">
        <f t="shared" si="0"/>
        <v>32.6</v>
      </c>
      <c r="E26" s="19">
        <f t="shared" si="0"/>
        <v>87.4</v>
      </c>
      <c r="F26" s="19">
        <f t="shared" si="0"/>
        <v>0</v>
      </c>
      <c r="G26" s="418">
        <f t="shared" si="0"/>
        <v>6.92</v>
      </c>
      <c r="H26" s="449">
        <f t="shared" si="0"/>
        <v>113.08000000000001</v>
      </c>
    </row>
    <row r="27" spans="2:7" s="39" customFormat="1" ht="15.75" customHeight="1">
      <c r="B27" s="39" t="s">
        <v>920</v>
      </c>
      <c r="G27" s="419"/>
    </row>
    <row r="28" spans="2:7" s="39" customFormat="1" ht="15.75" customHeight="1">
      <c r="B28" s="810" t="s">
        <v>919</v>
      </c>
      <c r="C28" s="810"/>
      <c r="D28" s="810"/>
      <c r="E28" s="810"/>
      <c r="F28" s="810"/>
      <c r="G28" s="419"/>
    </row>
    <row r="29" spans="2:8" ht="12.75" customHeight="1">
      <c r="B29" s="16" t="s">
        <v>971</v>
      </c>
      <c r="C29" s="16"/>
      <c r="D29" s="16"/>
      <c r="E29" s="16"/>
      <c r="F29" s="16"/>
      <c r="G29" s="666" t="s">
        <v>12</v>
      </c>
      <c r="H29" s="666"/>
    </row>
    <row r="30" spans="2:8" ht="13.5" customHeight="1">
      <c r="B30" s="667" t="s">
        <v>13</v>
      </c>
      <c r="C30" s="667"/>
      <c r="D30" s="667"/>
      <c r="E30" s="667"/>
      <c r="F30" s="667"/>
      <c r="G30" s="667"/>
      <c r="H30" s="667"/>
    </row>
    <row r="31" spans="2:8" ht="12" customHeight="1">
      <c r="B31" s="667" t="s">
        <v>19</v>
      </c>
      <c r="C31" s="667"/>
      <c r="D31" s="667"/>
      <c r="E31" s="667"/>
      <c r="F31" s="667"/>
      <c r="G31" s="667"/>
      <c r="H31" s="667"/>
    </row>
    <row r="32" spans="2:10" ht="12.75">
      <c r="B32" s="16"/>
      <c r="C32" s="16"/>
      <c r="D32" s="16"/>
      <c r="E32" s="16"/>
      <c r="F32" s="16"/>
      <c r="G32" s="655" t="s">
        <v>84</v>
      </c>
      <c r="H32" s="655"/>
      <c r="I32" s="655"/>
      <c r="J32" s="655"/>
    </row>
  </sheetData>
  <sheetProtection/>
  <mergeCells count="19">
    <mergeCell ref="A2:H2"/>
    <mergeCell ref="A3:H3"/>
    <mergeCell ref="C12:C15"/>
    <mergeCell ref="D12:D15"/>
    <mergeCell ref="F12:F15"/>
    <mergeCell ref="H12:H15"/>
    <mergeCell ref="A5:H5"/>
    <mergeCell ref="E12:E15"/>
    <mergeCell ref="A8:B8"/>
    <mergeCell ref="D17:D24"/>
    <mergeCell ref="E17:E24"/>
    <mergeCell ref="F17:F24"/>
    <mergeCell ref="G29:H29"/>
    <mergeCell ref="G32:J32"/>
    <mergeCell ref="B31:H31"/>
    <mergeCell ref="C17:C24"/>
    <mergeCell ref="H17:H24"/>
    <mergeCell ref="B30:H30"/>
    <mergeCell ref="B28:F2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85" zoomScaleSheetLayoutView="85" zoomScalePageLayoutView="0" workbookViewId="0" topLeftCell="A7">
      <selection activeCell="E14" sqref="E14"/>
    </sheetView>
  </sheetViews>
  <sheetFormatPr defaultColWidth="9.140625" defaultRowHeight="12.75"/>
  <cols>
    <col min="1" max="1" width="9.140625" style="17" customWidth="1"/>
    <col min="2" max="2" width="19.28125" style="17" customWidth="1"/>
    <col min="3" max="3" width="28.421875" style="17" customWidth="1"/>
    <col min="4" max="4" width="27.7109375" style="17" customWidth="1"/>
    <col min="5" max="5" width="30.28125" style="17" customWidth="1"/>
    <col min="6" max="16384" width="9.140625" style="17" customWidth="1"/>
  </cols>
  <sheetData>
    <row r="1" spans="5:6" ht="15">
      <c r="E1" s="43" t="s">
        <v>520</v>
      </c>
      <c r="F1" s="45"/>
    </row>
    <row r="2" spans="4:6" ht="15">
      <c r="D2" s="47" t="s">
        <v>0</v>
      </c>
      <c r="E2" s="47"/>
      <c r="F2" s="47"/>
    </row>
    <row r="3" spans="2:6" ht="20.25">
      <c r="B3" s="175"/>
      <c r="C3" s="653" t="s">
        <v>648</v>
      </c>
      <c r="D3" s="653"/>
      <c r="E3" s="653"/>
      <c r="F3" s="46"/>
    </row>
    <row r="4" ht="10.5" customHeight="1"/>
    <row r="5" spans="1:5" ht="30.75" customHeight="1">
      <c r="A5" s="807" t="s">
        <v>682</v>
      </c>
      <c r="B5" s="807"/>
      <c r="C5" s="807"/>
      <c r="D5" s="807"/>
      <c r="E5" s="807"/>
    </row>
    <row r="7" ht="0.75" customHeight="1"/>
    <row r="8" ht="15">
      <c r="A8" s="225" t="s">
        <v>990</v>
      </c>
    </row>
    <row r="9" spans="4:18" ht="12.75">
      <c r="D9" s="816" t="s">
        <v>954</v>
      </c>
      <c r="E9" s="816"/>
      <c r="Q9" s="21"/>
      <c r="R9" s="24"/>
    </row>
    <row r="10" spans="1:18" ht="26.25" customHeight="1">
      <c r="A10" s="657" t="s">
        <v>2</v>
      </c>
      <c r="B10" s="657" t="s">
        <v>3</v>
      </c>
      <c r="C10" s="813" t="s">
        <v>516</v>
      </c>
      <c r="D10" s="814"/>
      <c r="E10" s="815"/>
      <c r="Q10" s="24"/>
      <c r="R10" s="24"/>
    </row>
    <row r="11" spans="1:5" ht="56.25" customHeight="1">
      <c r="A11" s="657"/>
      <c r="B11" s="657"/>
      <c r="C11" s="5" t="s">
        <v>518</v>
      </c>
      <c r="D11" s="5" t="s">
        <v>519</v>
      </c>
      <c r="E11" s="5" t="s">
        <v>517</v>
      </c>
    </row>
    <row r="12" spans="1:5" s="124" customFormat="1" ht="15.75" customHeight="1">
      <c r="A12" s="69">
        <v>1</v>
      </c>
      <c r="B12" s="68">
        <v>2</v>
      </c>
      <c r="C12" s="69">
        <v>3</v>
      </c>
      <c r="D12" s="68">
        <v>4</v>
      </c>
      <c r="E12" s="69">
        <v>5</v>
      </c>
    </row>
    <row r="13" spans="1:5" ht="18" customHeight="1">
      <c r="A13" s="20">
        <v>1</v>
      </c>
      <c r="B13" s="21" t="s">
        <v>826</v>
      </c>
      <c r="C13" s="54"/>
      <c r="D13" s="54">
        <v>1</v>
      </c>
      <c r="E13" s="381">
        <v>287</v>
      </c>
    </row>
    <row r="14" spans="1:5" ht="16.5" customHeight="1">
      <c r="A14" s="20">
        <v>2</v>
      </c>
      <c r="B14" s="21" t="s">
        <v>827</v>
      </c>
      <c r="C14" s="54">
        <v>1</v>
      </c>
      <c r="D14" s="54">
        <v>5</v>
      </c>
      <c r="E14" s="381">
        <v>105</v>
      </c>
    </row>
    <row r="15" spans="1:5" ht="12" customHeight="1">
      <c r="A15" s="20">
        <v>2</v>
      </c>
      <c r="B15" s="21" t="s">
        <v>828</v>
      </c>
      <c r="C15" s="54"/>
      <c r="D15" s="54"/>
      <c r="E15" s="381">
        <v>15</v>
      </c>
    </row>
    <row r="16" spans="1:5" ht="15">
      <c r="A16" s="20">
        <v>3</v>
      </c>
      <c r="B16" s="21" t="s">
        <v>829</v>
      </c>
      <c r="C16" s="54"/>
      <c r="D16" s="54"/>
      <c r="E16" s="381">
        <f>'[1]AT-3'!F12</f>
        <v>24</v>
      </c>
    </row>
    <row r="17" spans="1:5" ht="15.75" customHeight="1">
      <c r="A17" s="20">
        <v>4</v>
      </c>
      <c r="B17" s="21"/>
      <c r="C17" s="51"/>
      <c r="D17" s="53"/>
      <c r="E17" s="53"/>
    </row>
    <row r="18" spans="1:5" ht="12.75" customHeight="1">
      <c r="A18" s="20">
        <v>5</v>
      </c>
      <c r="B18" s="21"/>
      <c r="C18" s="53"/>
      <c r="D18" s="53"/>
      <c r="E18" s="53"/>
    </row>
    <row r="19" spans="1:5" ht="12.75" customHeight="1">
      <c r="A19" s="20">
        <v>6</v>
      </c>
      <c r="B19" s="21"/>
      <c r="C19" s="53"/>
      <c r="D19" s="53"/>
      <c r="E19" s="53"/>
    </row>
    <row r="20" spans="1:5" ht="15">
      <c r="A20" s="20">
        <v>7</v>
      </c>
      <c r="B20" s="21"/>
      <c r="C20" s="53"/>
      <c r="D20" s="53"/>
      <c r="E20" s="381"/>
    </row>
    <row r="21" spans="1:5" ht="14.25">
      <c r="A21" s="20">
        <v>8</v>
      </c>
      <c r="B21" s="21"/>
      <c r="C21" s="53"/>
      <c r="D21" s="53"/>
      <c r="E21" s="53"/>
    </row>
    <row r="22" spans="1:5" ht="14.25">
      <c r="A22" s="20">
        <v>9</v>
      </c>
      <c r="B22" s="21"/>
      <c r="C22" s="53"/>
      <c r="D22" s="53"/>
      <c r="E22" s="53"/>
    </row>
    <row r="23" spans="1:5" ht="14.25">
      <c r="A23" s="20">
        <v>10</v>
      </c>
      <c r="B23" s="21"/>
      <c r="C23" s="53"/>
      <c r="D23" s="53"/>
      <c r="E23" s="53"/>
    </row>
    <row r="24" spans="1:5" ht="14.25">
      <c r="A24" s="20">
        <v>11</v>
      </c>
      <c r="B24" s="21"/>
      <c r="C24" s="53"/>
      <c r="D24" s="53"/>
      <c r="E24" s="53"/>
    </row>
    <row r="25" spans="1:5" ht="14.25">
      <c r="A25" s="22">
        <v>12</v>
      </c>
      <c r="B25" s="21"/>
      <c r="C25" s="53"/>
      <c r="D25" s="53"/>
      <c r="E25" s="53"/>
    </row>
    <row r="26" spans="1:5" ht="14.25">
      <c r="A26" s="22" t="s">
        <v>7</v>
      </c>
      <c r="B26" s="21"/>
      <c r="C26" s="53"/>
      <c r="D26" s="53"/>
      <c r="E26" s="53"/>
    </row>
    <row r="27" spans="1:5" ht="14.25">
      <c r="A27" s="22" t="s">
        <v>7</v>
      </c>
      <c r="B27" s="21"/>
      <c r="C27" s="53"/>
      <c r="D27" s="53"/>
      <c r="E27" s="53"/>
    </row>
    <row r="28" spans="1:5" ht="14.25">
      <c r="A28" s="3" t="s">
        <v>18</v>
      </c>
      <c r="B28" s="21"/>
      <c r="C28" s="53">
        <f>SUM(C13:C27)</f>
        <v>1</v>
      </c>
      <c r="D28" s="53">
        <f>SUM(D13:D27)</f>
        <v>6</v>
      </c>
      <c r="E28" s="53">
        <f>SUM(E13:E27)</f>
        <v>431</v>
      </c>
    </row>
    <row r="29" ht="12.75">
      <c r="E29" s="33"/>
    </row>
    <row r="30" ht="12.75">
      <c r="E30" s="13"/>
    </row>
    <row r="31" spans="1:6" ht="12.75">
      <c r="A31" s="16" t="s">
        <v>971</v>
      </c>
      <c r="E31" s="38"/>
      <c r="F31" s="136"/>
    </row>
    <row r="32" ht="12.75" customHeight="1">
      <c r="E32" s="135" t="s">
        <v>13</v>
      </c>
    </row>
    <row r="33" ht="12.75" customHeight="1">
      <c r="E33" s="135" t="s">
        <v>19</v>
      </c>
    </row>
    <row r="34" spans="6:8" ht="12.75">
      <c r="F34" s="655"/>
      <c r="G34" s="655"/>
      <c r="H34" s="655"/>
    </row>
  </sheetData>
  <sheetProtection/>
  <mergeCells count="7">
    <mergeCell ref="C3:E3"/>
    <mergeCell ref="A5:E5"/>
    <mergeCell ref="F34:H34"/>
    <mergeCell ref="C10:E10"/>
    <mergeCell ref="D9:E9"/>
    <mergeCell ref="B10:B11"/>
    <mergeCell ref="A10:A1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  <colBreaks count="1" manualBreakCount="1">
    <brk id="5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"/>
  <sheetViews>
    <sheetView zoomScaleSheetLayoutView="90" zoomScalePageLayoutView="0" workbookViewId="0" topLeftCell="A1">
      <selection activeCell="M17" sqref="M17"/>
    </sheetView>
  </sheetViews>
  <sheetFormatPr defaultColWidth="9.140625" defaultRowHeight="12.75"/>
  <sheetData>
    <row r="2" ht="12.75">
      <c r="B2" s="16"/>
    </row>
    <row r="4" spans="2:8" ht="12.75" customHeight="1">
      <c r="B4" s="597"/>
      <c r="C4" s="597"/>
      <c r="D4" s="597"/>
      <c r="E4" s="597"/>
      <c r="F4" s="597"/>
      <c r="G4" s="597"/>
      <c r="H4" s="597"/>
    </row>
    <row r="5" spans="2:8" ht="12.75" customHeight="1">
      <c r="B5" s="597"/>
      <c r="C5" s="597"/>
      <c r="D5" s="597"/>
      <c r="E5" s="597"/>
      <c r="F5" s="597"/>
      <c r="G5" s="597"/>
      <c r="H5" s="597"/>
    </row>
    <row r="6" spans="2:8" ht="12.75" customHeight="1">
      <c r="B6" s="597"/>
      <c r="C6" s="597"/>
      <c r="D6" s="597"/>
      <c r="E6" s="597"/>
      <c r="F6" s="597"/>
      <c r="G6" s="597"/>
      <c r="H6" s="597"/>
    </row>
    <row r="7" spans="2:8" ht="12.75" customHeight="1">
      <c r="B7" s="597"/>
      <c r="C7" s="597"/>
      <c r="D7" s="597"/>
      <c r="E7" s="597"/>
      <c r="F7" s="597"/>
      <c r="G7" s="597"/>
      <c r="H7" s="597"/>
    </row>
    <row r="8" spans="2:8" ht="12.75" customHeight="1">
      <c r="B8" s="597"/>
      <c r="C8" s="597"/>
      <c r="D8" s="597"/>
      <c r="E8" s="597"/>
      <c r="F8" s="597"/>
      <c r="G8" s="597"/>
      <c r="H8" s="597"/>
    </row>
    <row r="9" spans="2:8" ht="12.75" customHeight="1">
      <c r="B9" s="597"/>
      <c r="C9" s="597"/>
      <c r="D9" s="597"/>
      <c r="E9" s="597"/>
      <c r="F9" s="597"/>
      <c r="G9" s="597"/>
      <c r="H9" s="597"/>
    </row>
    <row r="10" spans="2:8" ht="12.75" customHeight="1">
      <c r="B10" s="597"/>
      <c r="C10" s="597"/>
      <c r="D10" s="597"/>
      <c r="E10" s="597"/>
      <c r="F10" s="597"/>
      <c r="G10" s="597"/>
      <c r="H10" s="597"/>
    </row>
    <row r="11" spans="2:8" ht="12.75" customHeight="1">
      <c r="B11" s="597"/>
      <c r="C11" s="597"/>
      <c r="D11" s="597"/>
      <c r="E11" s="597"/>
      <c r="F11" s="597"/>
      <c r="G11" s="597"/>
      <c r="H11" s="597"/>
    </row>
    <row r="12" spans="2:8" ht="12.75" customHeight="1">
      <c r="B12" s="597"/>
      <c r="C12" s="597"/>
      <c r="D12" s="597"/>
      <c r="E12" s="597"/>
      <c r="F12" s="597"/>
      <c r="G12" s="597"/>
      <c r="H12" s="597"/>
    </row>
    <row r="13" spans="2:8" ht="12.75" customHeight="1">
      <c r="B13" s="597"/>
      <c r="C13" s="597"/>
      <c r="D13" s="597"/>
      <c r="E13" s="597"/>
      <c r="F13" s="597"/>
      <c r="G13" s="597"/>
      <c r="H13" s="597"/>
    </row>
  </sheetData>
  <sheetProtection/>
  <mergeCells count="1">
    <mergeCell ref="B4:H13"/>
  </mergeCells>
  <printOptions horizontalCentered="1" vertic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view="pageBreakPreview" zoomScale="80" zoomScaleSheetLayoutView="80" zoomScalePageLayoutView="0" workbookViewId="0" topLeftCell="A7">
      <selection activeCell="R13" sqref="R13"/>
    </sheetView>
  </sheetViews>
  <sheetFormatPr defaultColWidth="9.140625" defaultRowHeight="12.75"/>
  <cols>
    <col min="1" max="1" width="8.28125" style="0" customWidth="1"/>
    <col min="3" max="3" width="14.28125" style="0" customWidth="1"/>
    <col min="4" max="5" width="13.57421875" style="0" customWidth="1"/>
    <col min="6" max="7" width="12.8515625" style="0" customWidth="1"/>
    <col min="8" max="8" width="15.28125" style="0" customWidth="1"/>
    <col min="9" max="9" width="15.421875" style="0" customWidth="1"/>
    <col min="10" max="10" width="13.28125" style="0" customWidth="1"/>
  </cols>
  <sheetData>
    <row r="1" spans="9:10" ht="18">
      <c r="I1" s="826" t="s">
        <v>759</v>
      </c>
      <c r="J1" s="826"/>
    </row>
    <row r="2" spans="3:11" ht="18">
      <c r="C2" s="728" t="s">
        <v>0</v>
      </c>
      <c r="D2" s="728"/>
      <c r="E2" s="728"/>
      <c r="F2" s="728"/>
      <c r="G2" s="728"/>
      <c r="H2" s="728"/>
      <c r="I2" s="283"/>
      <c r="J2" s="256"/>
      <c r="K2" s="256"/>
    </row>
    <row r="3" spans="2:11" ht="21">
      <c r="B3" s="729" t="s">
        <v>648</v>
      </c>
      <c r="C3" s="729"/>
      <c r="D3" s="729"/>
      <c r="E3" s="729"/>
      <c r="F3" s="729"/>
      <c r="G3" s="729"/>
      <c r="H3" s="729"/>
      <c r="I3" s="257"/>
      <c r="J3" s="257"/>
      <c r="K3" s="257"/>
    </row>
    <row r="4" spans="3:11" ht="21">
      <c r="C4" s="223"/>
      <c r="D4" s="223"/>
      <c r="E4" s="223"/>
      <c r="F4" s="223"/>
      <c r="G4" s="223"/>
      <c r="H4" s="223"/>
      <c r="I4" s="223"/>
      <c r="J4" s="257"/>
      <c r="K4" s="257"/>
    </row>
    <row r="5" spans="3:9" ht="20.25" customHeight="1">
      <c r="C5" s="827" t="s">
        <v>683</v>
      </c>
      <c r="D5" s="827"/>
      <c r="E5" s="827"/>
      <c r="F5" s="827"/>
      <c r="G5" s="827"/>
      <c r="H5" s="827"/>
      <c r="I5" s="827"/>
    </row>
    <row r="6" spans="1:10" ht="20.25" customHeight="1">
      <c r="A6" s="225" t="s">
        <v>990</v>
      </c>
      <c r="C6" s="261"/>
      <c r="D6" s="261"/>
      <c r="E6" s="261"/>
      <c r="F6" s="261"/>
      <c r="G6" s="261"/>
      <c r="H6" s="261"/>
      <c r="I6" s="829"/>
      <c r="J6" s="829"/>
    </row>
    <row r="7" spans="1:10" ht="15" customHeight="1">
      <c r="A7" s="828" t="s">
        <v>74</v>
      </c>
      <c r="B7" s="828" t="s">
        <v>37</v>
      </c>
      <c r="C7" s="828" t="s">
        <v>418</v>
      </c>
      <c r="D7" s="828" t="s">
        <v>397</v>
      </c>
      <c r="E7" s="830" t="s">
        <v>468</v>
      </c>
      <c r="F7" s="828" t="s">
        <v>396</v>
      </c>
      <c r="G7" s="828"/>
      <c r="H7" s="828"/>
      <c r="I7" s="828" t="s">
        <v>422</v>
      </c>
      <c r="J7" s="830" t="s">
        <v>423</v>
      </c>
    </row>
    <row r="8" spans="1:10" ht="12.75" customHeight="1">
      <c r="A8" s="828"/>
      <c r="B8" s="828"/>
      <c r="C8" s="828"/>
      <c r="D8" s="828"/>
      <c r="E8" s="831"/>
      <c r="F8" s="828" t="s">
        <v>419</v>
      </c>
      <c r="G8" s="830" t="s">
        <v>420</v>
      </c>
      <c r="H8" s="828" t="s">
        <v>421</v>
      </c>
      <c r="I8" s="828"/>
      <c r="J8" s="831"/>
    </row>
    <row r="9" spans="1:10" ht="20.25" customHeight="1">
      <c r="A9" s="828"/>
      <c r="B9" s="828"/>
      <c r="C9" s="828"/>
      <c r="D9" s="828"/>
      <c r="E9" s="831"/>
      <c r="F9" s="828"/>
      <c r="G9" s="831"/>
      <c r="H9" s="828"/>
      <c r="I9" s="828"/>
      <c r="J9" s="831"/>
    </row>
    <row r="10" spans="1:10" ht="63.75" customHeight="1">
      <c r="A10" s="828"/>
      <c r="B10" s="828"/>
      <c r="C10" s="828"/>
      <c r="D10" s="828"/>
      <c r="E10" s="832"/>
      <c r="F10" s="828"/>
      <c r="G10" s="832"/>
      <c r="H10" s="828"/>
      <c r="I10" s="828"/>
      <c r="J10" s="832"/>
    </row>
    <row r="11" spans="1:10" ht="15">
      <c r="A11" s="263">
        <v>1</v>
      </c>
      <c r="B11" s="263">
        <v>2</v>
      </c>
      <c r="C11" s="264">
        <v>3</v>
      </c>
      <c r="D11" s="263">
        <v>4</v>
      </c>
      <c r="E11" s="264">
        <v>5</v>
      </c>
      <c r="F11" s="263">
        <v>6</v>
      </c>
      <c r="G11" s="264">
        <v>7</v>
      </c>
      <c r="H11" s="263">
        <v>8</v>
      </c>
      <c r="I11" s="264">
        <v>9</v>
      </c>
      <c r="J11" s="263">
        <v>10</v>
      </c>
    </row>
    <row r="12" spans="1:10" ht="15">
      <c r="A12" s="263">
        <v>1</v>
      </c>
      <c r="B12" s="21" t="s">
        <v>832</v>
      </c>
      <c r="C12" s="324"/>
      <c r="D12" s="325">
        <v>287</v>
      </c>
      <c r="E12" s="817" t="s">
        <v>1040</v>
      </c>
      <c r="F12" s="818"/>
      <c r="G12" s="818"/>
      <c r="H12" s="818"/>
      <c r="I12" s="818"/>
      <c r="J12" s="819"/>
    </row>
    <row r="13" spans="1:10" ht="15">
      <c r="A13" s="263">
        <v>2</v>
      </c>
      <c r="B13" s="21" t="s">
        <v>833</v>
      </c>
      <c r="C13" s="324"/>
      <c r="D13" s="325">
        <v>105</v>
      </c>
      <c r="E13" s="820"/>
      <c r="F13" s="821"/>
      <c r="G13" s="821"/>
      <c r="H13" s="821"/>
      <c r="I13" s="821"/>
      <c r="J13" s="822"/>
    </row>
    <row r="14" spans="1:10" ht="15">
      <c r="A14" s="263">
        <v>3</v>
      </c>
      <c r="B14" s="21" t="s">
        <v>834</v>
      </c>
      <c r="C14" s="324"/>
      <c r="D14" s="325">
        <v>15</v>
      </c>
      <c r="E14" s="820"/>
      <c r="F14" s="821"/>
      <c r="G14" s="821"/>
      <c r="H14" s="821"/>
      <c r="I14" s="821"/>
      <c r="J14" s="822"/>
    </row>
    <row r="15" spans="1:10" ht="15">
      <c r="A15" s="263">
        <v>4</v>
      </c>
      <c r="B15" s="21" t="s">
        <v>835</v>
      </c>
      <c r="C15" s="324"/>
      <c r="D15" s="325">
        <v>24</v>
      </c>
      <c r="E15" s="823"/>
      <c r="F15" s="824"/>
      <c r="G15" s="824"/>
      <c r="H15" s="824"/>
      <c r="I15" s="824"/>
      <c r="J15" s="825"/>
    </row>
    <row r="16" spans="1:10" ht="15">
      <c r="A16" s="263">
        <v>5</v>
      </c>
      <c r="B16" s="263"/>
      <c r="C16" s="324"/>
      <c r="D16" s="325"/>
      <c r="E16" s="324"/>
      <c r="F16" s="325"/>
      <c r="G16" s="324"/>
      <c r="H16" s="325"/>
      <c r="I16" s="324"/>
      <c r="J16" s="263"/>
    </row>
    <row r="17" spans="1:10" ht="15">
      <c r="A17" s="263">
        <v>6</v>
      </c>
      <c r="B17" s="263"/>
      <c r="C17" s="324"/>
      <c r="D17" s="325"/>
      <c r="E17" s="324"/>
      <c r="F17" s="325"/>
      <c r="G17" s="324"/>
      <c r="H17" s="325"/>
      <c r="I17" s="324"/>
      <c r="J17" s="263"/>
    </row>
    <row r="18" spans="1:10" ht="15">
      <c r="A18" s="263">
        <v>7</v>
      </c>
      <c r="B18" s="263"/>
      <c r="C18" s="324"/>
      <c r="D18" s="325"/>
      <c r="E18" s="324"/>
      <c r="F18" s="325"/>
      <c r="G18" s="324"/>
      <c r="H18" s="325"/>
      <c r="I18" s="324"/>
      <c r="J18" s="263"/>
    </row>
    <row r="19" spans="1:10" ht="15">
      <c r="A19" s="263">
        <v>8</v>
      </c>
      <c r="B19" s="263"/>
      <c r="C19" s="324"/>
      <c r="D19" s="325"/>
      <c r="E19" s="324"/>
      <c r="F19" s="325"/>
      <c r="G19" s="324"/>
      <c r="H19" s="325"/>
      <c r="I19" s="324"/>
      <c r="J19" s="263"/>
    </row>
    <row r="20" spans="1:10" ht="15">
      <c r="A20" s="263">
        <v>9</v>
      </c>
      <c r="B20" s="9"/>
      <c r="C20" s="265"/>
      <c r="D20" s="265"/>
      <c r="E20" s="265"/>
      <c r="F20" s="265"/>
      <c r="G20" s="265"/>
      <c r="H20" s="265"/>
      <c r="I20" s="265"/>
      <c r="J20" s="9"/>
    </row>
    <row r="21" spans="1:10" ht="15">
      <c r="A21" s="263">
        <v>10</v>
      </c>
      <c r="B21" s="9"/>
      <c r="C21" s="266"/>
      <c r="D21" s="266"/>
      <c r="E21" s="266"/>
      <c r="F21" s="266"/>
      <c r="G21" s="266"/>
      <c r="H21" s="266"/>
      <c r="I21" s="266"/>
      <c r="J21" s="9"/>
    </row>
    <row r="22" spans="1:10" ht="15">
      <c r="A22" s="263">
        <v>11</v>
      </c>
      <c r="B22" s="9"/>
      <c r="C22" s="266"/>
      <c r="D22" s="266"/>
      <c r="E22" s="266"/>
      <c r="F22" s="266"/>
      <c r="G22" s="266"/>
      <c r="H22" s="266"/>
      <c r="I22" s="266"/>
      <c r="J22" s="9"/>
    </row>
    <row r="23" spans="1:10" ht="15">
      <c r="A23" s="263">
        <v>12</v>
      </c>
      <c r="B23" s="9"/>
      <c r="C23" s="266"/>
      <c r="D23" s="266"/>
      <c r="E23" s="266"/>
      <c r="F23" s="266"/>
      <c r="G23" s="266"/>
      <c r="H23" s="266"/>
      <c r="I23" s="266"/>
      <c r="J23" s="9"/>
    </row>
    <row r="24" spans="1:10" ht="15">
      <c r="A24" s="263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>
      <c r="A25" s="263">
        <v>14</v>
      </c>
      <c r="B25" s="9"/>
      <c r="C25" s="9"/>
      <c r="D25" s="9"/>
      <c r="E25" s="9"/>
      <c r="F25" s="9"/>
      <c r="G25" s="9"/>
      <c r="H25" s="9"/>
      <c r="I25" s="9"/>
      <c r="J25" s="9"/>
    </row>
    <row r="26" spans="1:10" ht="12.75">
      <c r="A26" s="20" t="s">
        <v>7</v>
      </c>
      <c r="B26" s="9"/>
      <c r="C26" s="9"/>
      <c r="D26" s="9"/>
      <c r="E26" s="9"/>
      <c r="F26" s="9"/>
      <c r="G26" s="9"/>
      <c r="H26" s="9"/>
      <c r="I26" s="9"/>
      <c r="J26" s="9"/>
    </row>
    <row r="27" spans="1:10" ht="12.75">
      <c r="A27" s="20" t="s">
        <v>7</v>
      </c>
      <c r="B27" s="9"/>
      <c r="C27" s="9"/>
      <c r="D27" s="9"/>
      <c r="E27" s="9"/>
      <c r="F27" s="9"/>
      <c r="G27" s="9"/>
      <c r="H27" s="9"/>
      <c r="I27" s="9"/>
      <c r="J27" s="9"/>
    </row>
    <row r="28" spans="1:10" ht="12.75">
      <c r="A28" s="32" t="s">
        <v>18</v>
      </c>
      <c r="B28" s="9"/>
      <c r="C28" s="9"/>
      <c r="D28" s="183">
        <f>SUM(D12:D27)</f>
        <v>431</v>
      </c>
      <c r="E28" s="9"/>
      <c r="F28" s="9"/>
      <c r="G28" s="9"/>
      <c r="H28" s="9"/>
      <c r="I28" s="9"/>
      <c r="J28" s="9"/>
    </row>
    <row r="30" spans="1:8" ht="12.75">
      <c r="A30" s="231"/>
      <c r="B30" s="231"/>
      <c r="C30" s="231"/>
      <c r="D30" s="231"/>
      <c r="E30" s="231"/>
      <c r="H30" s="232" t="s">
        <v>12</v>
      </c>
    </row>
    <row r="31" spans="1:9" ht="15" customHeight="1">
      <c r="A31" s="231"/>
      <c r="B31" s="231"/>
      <c r="C31" s="231"/>
      <c r="D31" s="231"/>
      <c r="E31" s="231"/>
      <c r="H31" s="726" t="s">
        <v>13</v>
      </c>
      <c r="I31" s="726"/>
    </row>
    <row r="32" spans="1:9" ht="15" customHeight="1">
      <c r="A32" s="231"/>
      <c r="B32" s="231"/>
      <c r="C32" s="231"/>
      <c r="D32" s="231"/>
      <c r="E32" s="231"/>
      <c r="H32" s="726" t="s">
        <v>87</v>
      </c>
      <c r="I32" s="726"/>
    </row>
    <row r="33" spans="1:8" ht="12.75">
      <c r="A33" s="16" t="s">
        <v>971</v>
      </c>
      <c r="C33" s="231"/>
      <c r="D33" s="231"/>
      <c r="E33" s="231"/>
      <c r="H33" s="233" t="s">
        <v>84</v>
      </c>
    </row>
  </sheetData>
  <sheetProtection/>
  <mergeCells count="19">
    <mergeCell ref="F8:F10"/>
    <mergeCell ref="G8:G10"/>
    <mergeCell ref="A7:A10"/>
    <mergeCell ref="H8:H10"/>
    <mergeCell ref="I7:I10"/>
    <mergeCell ref="E7:E10"/>
    <mergeCell ref="B7:B10"/>
    <mergeCell ref="C7:C10"/>
    <mergeCell ref="F7:H7"/>
    <mergeCell ref="E12:J15"/>
    <mergeCell ref="H31:I31"/>
    <mergeCell ref="I1:J1"/>
    <mergeCell ref="C5:I5"/>
    <mergeCell ref="H32:I32"/>
    <mergeCell ref="D7:D10"/>
    <mergeCell ref="I6:J6"/>
    <mergeCell ref="C2:H2"/>
    <mergeCell ref="B3:H3"/>
    <mergeCell ref="J7:J1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view="pageBreakPreview" zoomScale="68" zoomScaleSheetLayoutView="68" zoomScalePageLayoutView="0" workbookViewId="0" topLeftCell="A1">
      <selection activeCell="A5" sqref="A5"/>
    </sheetView>
  </sheetViews>
  <sheetFormatPr defaultColWidth="9.140625" defaultRowHeight="12.75"/>
  <cols>
    <col min="2" max="2" width="10.140625" style="0" customWidth="1"/>
    <col min="4" max="4" width="10.7109375" style="0" customWidth="1"/>
    <col min="6" max="6" width="11.57421875" style="0" customWidth="1"/>
    <col min="7" max="7" width="10.421875" style="0" customWidth="1"/>
    <col min="8" max="8" width="20.28125" style="0" customWidth="1"/>
    <col min="9" max="9" width="10.421875" style="0" customWidth="1"/>
    <col min="10" max="10" width="22.8515625" style="0" customWidth="1"/>
  </cols>
  <sheetData>
    <row r="1" spans="1:10" ht="18">
      <c r="A1" s="728" t="s">
        <v>0</v>
      </c>
      <c r="B1" s="728"/>
      <c r="C1" s="728"/>
      <c r="D1" s="728"/>
      <c r="E1" s="728"/>
      <c r="F1" s="728"/>
      <c r="G1" s="728"/>
      <c r="H1" s="728"/>
      <c r="I1" s="256"/>
      <c r="J1" s="332" t="s">
        <v>561</v>
      </c>
    </row>
    <row r="2" spans="1:10" ht="21">
      <c r="A2" s="729" t="s">
        <v>648</v>
      </c>
      <c r="B2" s="729"/>
      <c r="C2" s="729"/>
      <c r="D2" s="729"/>
      <c r="E2" s="729"/>
      <c r="F2" s="729"/>
      <c r="G2" s="729"/>
      <c r="H2" s="729"/>
      <c r="I2" s="729"/>
      <c r="J2" s="729"/>
    </row>
    <row r="3" spans="1:9" ht="15">
      <c r="A3" s="224"/>
      <c r="B3" s="224"/>
      <c r="C3" s="224"/>
      <c r="D3" s="224"/>
      <c r="E3" s="224"/>
      <c r="F3" s="224"/>
      <c r="G3" s="224"/>
      <c r="H3" s="224"/>
      <c r="I3" s="224"/>
    </row>
    <row r="4" spans="1:9" ht="18">
      <c r="A4" s="728" t="s">
        <v>560</v>
      </c>
      <c r="B4" s="728"/>
      <c r="C4" s="728"/>
      <c r="D4" s="728"/>
      <c r="E4" s="728"/>
      <c r="F4" s="728"/>
      <c r="G4" s="728"/>
      <c r="H4" s="728"/>
      <c r="I4" s="728"/>
    </row>
    <row r="5" spans="1:9" ht="15">
      <c r="A5" s="225" t="s">
        <v>990</v>
      </c>
      <c r="B5" s="225"/>
      <c r="C5" s="225"/>
      <c r="D5" s="225"/>
      <c r="E5" s="225"/>
      <c r="F5" s="225"/>
      <c r="G5" s="225"/>
      <c r="H5" s="225"/>
      <c r="I5" s="224" t="s">
        <v>952</v>
      </c>
    </row>
    <row r="6" spans="1:10" ht="25.5" customHeight="1">
      <c r="A6" s="841" t="s">
        <v>2</v>
      </c>
      <c r="B6" s="841" t="s">
        <v>398</v>
      </c>
      <c r="C6" s="657" t="s">
        <v>399</v>
      </c>
      <c r="D6" s="657"/>
      <c r="E6" s="657"/>
      <c r="F6" s="833" t="s">
        <v>402</v>
      </c>
      <c r="G6" s="834"/>
      <c r="H6" s="834"/>
      <c r="I6" s="835"/>
      <c r="J6" s="839" t="s">
        <v>406</v>
      </c>
    </row>
    <row r="7" spans="1:10" ht="63" customHeight="1">
      <c r="A7" s="841"/>
      <c r="B7" s="841"/>
      <c r="C7" s="41" t="s">
        <v>103</v>
      </c>
      <c r="D7" s="41" t="s">
        <v>400</v>
      </c>
      <c r="E7" s="41" t="s">
        <v>401</v>
      </c>
      <c r="F7" s="259" t="s">
        <v>403</v>
      </c>
      <c r="G7" s="259" t="s">
        <v>404</v>
      </c>
      <c r="H7" s="259" t="s">
        <v>405</v>
      </c>
      <c r="I7" s="259" t="s">
        <v>47</v>
      </c>
      <c r="J7" s="840"/>
    </row>
    <row r="8" spans="1:10" ht="15">
      <c r="A8" s="228" t="s">
        <v>275</v>
      </c>
      <c r="B8" s="228" t="s">
        <v>276</v>
      </c>
      <c r="C8" s="228" t="s">
        <v>277</v>
      </c>
      <c r="D8" s="228" t="s">
        <v>278</v>
      </c>
      <c r="E8" s="228" t="s">
        <v>279</v>
      </c>
      <c r="F8" s="228" t="s">
        <v>282</v>
      </c>
      <c r="G8" s="228" t="s">
        <v>300</v>
      </c>
      <c r="H8" s="228" t="s">
        <v>301</v>
      </c>
      <c r="I8" s="228" t="s">
        <v>302</v>
      </c>
      <c r="J8" s="228" t="s">
        <v>330</v>
      </c>
    </row>
    <row r="9" spans="1:10" ht="12.75">
      <c r="A9" s="9">
        <v>1</v>
      </c>
      <c r="B9" s="9"/>
      <c r="C9" s="836" t="s">
        <v>832</v>
      </c>
      <c r="D9" s="21" t="s">
        <v>832</v>
      </c>
      <c r="E9" s="9">
        <v>287</v>
      </c>
      <c r="F9" s="9"/>
      <c r="G9" s="9"/>
      <c r="H9" s="9"/>
      <c r="I9" s="9"/>
      <c r="J9" s="9"/>
    </row>
    <row r="10" spans="1:10" ht="12.75">
      <c r="A10" s="9">
        <v>2</v>
      </c>
      <c r="B10" s="9"/>
      <c r="C10" s="837"/>
      <c r="D10" s="9" t="s">
        <v>833</v>
      </c>
      <c r="E10" s="9">
        <v>105</v>
      </c>
      <c r="F10" s="9"/>
      <c r="G10" s="9"/>
      <c r="H10" s="9"/>
      <c r="I10" s="9"/>
      <c r="J10" s="9"/>
    </row>
    <row r="11" spans="1:10" ht="12.75">
      <c r="A11" s="9">
        <v>3</v>
      </c>
      <c r="B11" s="9"/>
      <c r="C11" s="837"/>
      <c r="D11" s="9" t="s">
        <v>834</v>
      </c>
      <c r="E11" s="9">
        <v>15</v>
      </c>
      <c r="F11" s="9"/>
      <c r="G11" s="9"/>
      <c r="H11" s="9"/>
      <c r="I11" s="9"/>
      <c r="J11" s="9"/>
    </row>
    <row r="12" spans="1:10" ht="12.75">
      <c r="A12" s="9">
        <v>4</v>
      </c>
      <c r="B12" s="9"/>
      <c r="C12" s="838"/>
      <c r="D12" s="9" t="s">
        <v>835</v>
      </c>
      <c r="E12" s="9">
        <v>24</v>
      </c>
      <c r="F12" s="9"/>
      <c r="G12" s="9"/>
      <c r="H12" s="9"/>
      <c r="I12" s="9"/>
      <c r="J12" s="9"/>
    </row>
    <row r="13" spans="1:13" ht="12.75">
      <c r="A13" s="9"/>
      <c r="B13" s="9"/>
      <c r="C13" s="9"/>
      <c r="D13" s="9"/>
      <c r="E13" s="9"/>
      <c r="F13" s="9"/>
      <c r="G13" s="9"/>
      <c r="H13" s="9"/>
      <c r="I13" s="9"/>
      <c r="J13" s="9"/>
      <c r="M13" s="17" t="s">
        <v>407</v>
      </c>
    </row>
    <row r="14" spans="1:10" ht="12.7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2.7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2.7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2.75">
      <c r="A17" s="9"/>
      <c r="B17" s="9"/>
      <c r="C17" s="9"/>
      <c r="D17" s="9"/>
      <c r="E17" s="9">
        <f>SUM(E9:E16)</f>
        <v>431</v>
      </c>
      <c r="F17" s="9"/>
      <c r="G17" s="9"/>
      <c r="H17" s="9"/>
      <c r="I17" s="9"/>
      <c r="J17" s="9"/>
    </row>
    <row r="20" spans="1:10" ht="12.75" customHeight="1">
      <c r="A20" s="231"/>
      <c r="B20" s="231"/>
      <c r="C20" s="231"/>
      <c r="D20" s="231"/>
      <c r="I20" s="726" t="s">
        <v>12</v>
      </c>
      <c r="J20" s="726"/>
    </row>
    <row r="21" spans="1:10" ht="12.75" customHeight="1">
      <c r="A21" s="231"/>
      <c r="B21" s="231"/>
      <c r="C21" s="231"/>
      <c r="D21" s="231"/>
      <c r="I21" s="726" t="s">
        <v>13</v>
      </c>
      <c r="J21" s="726"/>
    </row>
    <row r="22" spans="1:10" ht="12.75" customHeight="1">
      <c r="A22" s="231"/>
      <c r="B22" s="231"/>
      <c r="C22" s="231"/>
      <c r="D22" s="231"/>
      <c r="J22" s="232" t="s">
        <v>87</v>
      </c>
    </row>
    <row r="23" spans="1:10" ht="12.75">
      <c r="A23" s="16" t="s">
        <v>971</v>
      </c>
      <c r="C23" s="231"/>
      <c r="D23" s="231"/>
      <c r="J23" s="233" t="s">
        <v>84</v>
      </c>
    </row>
  </sheetData>
  <sheetProtection/>
  <mergeCells count="11">
    <mergeCell ref="I21:J21"/>
    <mergeCell ref="A2:J2"/>
    <mergeCell ref="A4:I4"/>
    <mergeCell ref="A6:A7"/>
    <mergeCell ref="B6:B7"/>
    <mergeCell ref="C6:E6"/>
    <mergeCell ref="F6:I6"/>
    <mergeCell ref="C9:C12"/>
    <mergeCell ref="J6:J7"/>
    <mergeCell ref="A1:H1"/>
    <mergeCell ref="I20:J2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view="pageBreakPreview" zoomScale="80" zoomScaleSheetLayoutView="80" zoomScalePageLayoutView="0" workbookViewId="0" topLeftCell="A19">
      <selection activeCell="A7" sqref="A7:C7"/>
    </sheetView>
  </sheetViews>
  <sheetFormatPr defaultColWidth="9.140625" defaultRowHeight="12.75"/>
  <cols>
    <col min="1" max="1" width="5.28125" style="231" customWidth="1"/>
    <col min="2" max="2" width="8.57421875" style="231" customWidth="1"/>
    <col min="3" max="3" width="32.140625" style="231" customWidth="1"/>
    <col min="4" max="4" width="15.140625" style="231" customWidth="1"/>
    <col min="5" max="6" width="11.7109375" style="231" customWidth="1"/>
    <col min="7" max="7" width="13.7109375" style="231" customWidth="1"/>
    <col min="8" max="8" width="20.140625" style="231" customWidth="1"/>
    <col min="9" max="16384" width="9.140625" style="231" customWidth="1"/>
  </cols>
  <sheetData>
    <row r="1" spans="1:8" ht="12.75">
      <c r="A1" s="231" t="s">
        <v>11</v>
      </c>
      <c r="H1" s="247" t="s">
        <v>563</v>
      </c>
    </row>
    <row r="2" spans="1:8" s="235" customFormat="1" ht="15.75">
      <c r="A2" s="783" t="s">
        <v>0</v>
      </c>
      <c r="B2" s="783"/>
      <c r="C2" s="783"/>
      <c r="D2" s="783"/>
      <c r="E2" s="783"/>
      <c r="F2" s="783"/>
      <c r="G2" s="783"/>
      <c r="H2" s="783"/>
    </row>
    <row r="3" spans="1:8" s="235" customFormat="1" ht="20.25" customHeight="1">
      <c r="A3" s="784" t="s">
        <v>648</v>
      </c>
      <c r="B3" s="784"/>
      <c r="C3" s="784"/>
      <c r="D3" s="784"/>
      <c r="E3" s="784"/>
      <c r="F3" s="784"/>
      <c r="G3" s="784"/>
      <c r="H3" s="784"/>
    </row>
    <row r="5" spans="1:8" s="235" customFormat="1" ht="15.75">
      <c r="A5" s="842" t="s">
        <v>562</v>
      </c>
      <c r="B5" s="842"/>
      <c r="C5" s="842"/>
      <c r="D5" s="842"/>
      <c r="E5" s="842"/>
      <c r="F5" s="842"/>
      <c r="G5" s="842"/>
      <c r="H5" s="843"/>
    </row>
    <row r="7" spans="1:7" ht="12.75">
      <c r="A7" s="236" t="s">
        <v>990</v>
      </c>
      <c r="B7" s="236"/>
      <c r="C7" s="237"/>
      <c r="D7" s="238"/>
      <c r="E7" s="238"/>
      <c r="F7" s="238"/>
      <c r="G7" s="238"/>
    </row>
    <row r="9" spans="1:7" ht="13.5" customHeight="1">
      <c r="A9" s="248"/>
      <c r="B9" s="248"/>
      <c r="C9" s="248"/>
      <c r="D9" s="248"/>
      <c r="E9" s="248"/>
      <c r="F9" s="248"/>
      <c r="G9" s="248"/>
    </row>
    <row r="10" spans="1:8" s="239" customFormat="1" ht="12.75">
      <c r="A10" s="231"/>
      <c r="B10" s="231"/>
      <c r="C10" s="231"/>
      <c r="D10" s="231"/>
      <c r="E10" s="231"/>
      <c r="F10" s="231"/>
      <c r="G10" s="231"/>
      <c r="H10" s="138"/>
    </row>
    <row r="11" spans="1:8" s="239" customFormat="1" ht="39.75" customHeight="1">
      <c r="A11" s="240"/>
      <c r="B11" s="844" t="s">
        <v>294</v>
      </c>
      <c r="C11" s="844" t="s">
        <v>295</v>
      </c>
      <c r="D11" s="846" t="s">
        <v>296</v>
      </c>
      <c r="E11" s="847"/>
      <c r="F11" s="847"/>
      <c r="G11" s="848"/>
      <c r="H11" s="844" t="s">
        <v>78</v>
      </c>
    </row>
    <row r="12" spans="1:8" s="239" customFormat="1" ht="25.5">
      <c r="A12" s="241"/>
      <c r="B12" s="845"/>
      <c r="C12" s="845"/>
      <c r="D12" s="249" t="s">
        <v>297</v>
      </c>
      <c r="E12" s="249" t="s">
        <v>298</v>
      </c>
      <c r="F12" s="249" t="s">
        <v>299</v>
      </c>
      <c r="G12" s="249" t="s">
        <v>18</v>
      </c>
      <c r="H12" s="845"/>
    </row>
    <row r="13" spans="1:8" s="239" customFormat="1" ht="15">
      <c r="A13" s="241"/>
      <c r="B13" s="250" t="s">
        <v>275</v>
      </c>
      <c r="C13" s="250" t="s">
        <v>276</v>
      </c>
      <c r="D13" s="250" t="s">
        <v>277</v>
      </c>
      <c r="E13" s="250" t="s">
        <v>278</v>
      </c>
      <c r="F13" s="250" t="s">
        <v>279</v>
      </c>
      <c r="G13" s="250" t="s">
        <v>280</v>
      </c>
      <c r="H13" s="250" t="s">
        <v>281</v>
      </c>
    </row>
    <row r="14" spans="2:8" s="251" customFormat="1" ht="15" customHeight="1">
      <c r="B14" s="252" t="s">
        <v>29</v>
      </c>
      <c r="C14" s="849" t="s">
        <v>303</v>
      </c>
      <c r="D14" s="850"/>
      <c r="E14" s="850"/>
      <c r="F14" s="850"/>
      <c r="G14" s="850"/>
      <c r="H14" s="851"/>
    </row>
    <row r="15" spans="2:8" s="254" customFormat="1" ht="25.5">
      <c r="B15" s="252">
        <v>1</v>
      </c>
      <c r="C15" s="420" t="s">
        <v>847</v>
      </c>
      <c r="D15" s="252">
        <v>2</v>
      </c>
      <c r="E15" s="252">
        <v>3</v>
      </c>
      <c r="F15" s="253"/>
      <c r="G15" s="252">
        <f>D15+E15</f>
        <v>5</v>
      </c>
      <c r="H15" s="253"/>
    </row>
    <row r="16" spans="1:8" ht="14.25">
      <c r="A16" s="244"/>
      <c r="B16" s="252">
        <v>2</v>
      </c>
      <c r="C16" s="253" t="s">
        <v>848</v>
      </c>
      <c r="D16" s="252">
        <v>1</v>
      </c>
      <c r="E16" s="252">
        <v>3</v>
      </c>
      <c r="F16" s="252"/>
      <c r="G16" s="252">
        <f aca="true" t="shared" si="0" ref="G16:G22">D16+E16</f>
        <v>4</v>
      </c>
      <c r="H16" s="421"/>
    </row>
    <row r="17" spans="2:8" ht="12.75">
      <c r="B17" s="182">
        <v>3</v>
      </c>
      <c r="C17" s="157" t="s">
        <v>849</v>
      </c>
      <c r="D17" s="182">
        <v>3</v>
      </c>
      <c r="E17" s="182">
        <v>3</v>
      </c>
      <c r="F17" s="182"/>
      <c r="G17" s="252">
        <f t="shared" si="0"/>
        <v>6</v>
      </c>
      <c r="H17" s="422"/>
    </row>
    <row r="18" spans="2:8" s="152" customFormat="1" ht="12.75">
      <c r="B18" s="182">
        <v>4</v>
      </c>
      <c r="C18" s="243" t="s">
        <v>850</v>
      </c>
      <c r="D18" s="182">
        <v>1</v>
      </c>
      <c r="E18" s="182">
        <v>3</v>
      </c>
      <c r="F18" s="158"/>
      <c r="G18" s="252">
        <f t="shared" si="0"/>
        <v>4</v>
      </c>
      <c r="H18" s="393"/>
    </row>
    <row r="19" spans="2:8" s="152" customFormat="1" ht="12.75">
      <c r="B19" s="182">
        <v>5</v>
      </c>
      <c r="C19" s="157" t="s">
        <v>851</v>
      </c>
      <c r="D19" s="182"/>
      <c r="E19" s="182"/>
      <c r="F19" s="182"/>
      <c r="G19" s="252">
        <f t="shared" si="0"/>
        <v>0</v>
      </c>
      <c r="H19" s="422"/>
    </row>
    <row r="20" spans="2:8" s="152" customFormat="1" ht="12.75">
      <c r="B20" s="182">
        <v>6</v>
      </c>
      <c r="C20" s="255" t="s">
        <v>852</v>
      </c>
      <c r="D20" s="182">
        <v>1</v>
      </c>
      <c r="E20" s="182"/>
      <c r="F20" s="157"/>
      <c r="G20" s="252">
        <f t="shared" si="0"/>
        <v>1</v>
      </c>
      <c r="H20" s="155"/>
    </row>
    <row r="21" spans="2:8" s="152" customFormat="1" ht="21.75" customHeight="1">
      <c r="B21" s="182">
        <v>7</v>
      </c>
      <c r="C21" s="255" t="s">
        <v>853</v>
      </c>
      <c r="D21" s="182">
        <v>1</v>
      </c>
      <c r="E21" s="182">
        <v>3</v>
      </c>
      <c r="F21" s="157"/>
      <c r="G21" s="252">
        <f t="shared" si="0"/>
        <v>4</v>
      </c>
      <c r="H21" s="155"/>
    </row>
    <row r="22" spans="1:8" s="152" customFormat="1" ht="12.75">
      <c r="A22" s="246"/>
      <c r="B22" s="182">
        <v>8</v>
      </c>
      <c r="C22" s="423" t="s">
        <v>854</v>
      </c>
      <c r="D22" s="182">
        <v>1</v>
      </c>
      <c r="E22" s="182"/>
      <c r="F22" s="157"/>
      <c r="G22" s="252">
        <f t="shared" si="0"/>
        <v>1</v>
      </c>
      <c r="H22" s="155"/>
    </row>
    <row r="23" spans="2:8" ht="12.75">
      <c r="B23" s="252" t="s">
        <v>33</v>
      </c>
      <c r="C23" s="849" t="s">
        <v>475</v>
      </c>
      <c r="D23" s="850"/>
      <c r="E23" s="850"/>
      <c r="F23" s="850"/>
      <c r="G23" s="850"/>
      <c r="H23" s="851"/>
    </row>
    <row r="24" spans="2:8" ht="12.75">
      <c r="B24" s="245">
        <v>1</v>
      </c>
      <c r="C24" s="253" t="s">
        <v>855</v>
      </c>
      <c r="D24" s="154">
        <v>1</v>
      </c>
      <c r="E24" s="154">
        <v>0</v>
      </c>
      <c r="F24" s="154"/>
      <c r="G24" s="154">
        <v>1</v>
      </c>
      <c r="H24" s="245"/>
    </row>
    <row r="25" spans="2:8" ht="12.75">
      <c r="B25" s="157">
        <v>2</v>
      </c>
      <c r="C25" s="255" t="s">
        <v>856</v>
      </c>
      <c r="D25" s="182">
        <v>1</v>
      </c>
      <c r="E25" s="182">
        <v>0</v>
      </c>
      <c r="F25" s="182"/>
      <c r="G25" s="182">
        <v>1</v>
      </c>
      <c r="H25" s="157"/>
    </row>
    <row r="26" spans="2:8" ht="12.75">
      <c r="B26" s="157">
        <v>3</v>
      </c>
      <c r="C26" s="255" t="s">
        <v>857</v>
      </c>
      <c r="D26" s="182">
        <v>0</v>
      </c>
      <c r="E26" s="182">
        <v>1</v>
      </c>
      <c r="F26" s="182"/>
      <c r="G26" s="182">
        <v>0</v>
      </c>
      <c r="H26" s="157"/>
    </row>
    <row r="27" spans="2:8" ht="12.75">
      <c r="B27" s="157">
        <v>4</v>
      </c>
      <c r="C27" s="255" t="s">
        <v>858</v>
      </c>
      <c r="D27" s="182">
        <v>0</v>
      </c>
      <c r="E27" s="182">
        <v>0</v>
      </c>
      <c r="F27" s="182"/>
      <c r="G27" s="182">
        <v>0</v>
      </c>
      <c r="H27" s="157"/>
    </row>
    <row r="28" spans="2:8" ht="12.75" customHeight="1">
      <c r="B28" s="157"/>
      <c r="C28" s="255"/>
      <c r="D28" s="157"/>
      <c r="E28" s="157"/>
      <c r="F28" s="157"/>
      <c r="G28" s="157"/>
      <c r="H28" s="157"/>
    </row>
    <row r="29" spans="2:8" ht="12.75" customHeight="1">
      <c r="B29" s="157"/>
      <c r="C29" s="157" t="s">
        <v>18</v>
      </c>
      <c r="D29" s="182">
        <v>12</v>
      </c>
      <c r="E29" s="182">
        <v>16</v>
      </c>
      <c r="F29" s="182">
        <f>F16+F17+F18+F19+F24+F25+F26+F27</f>
        <v>0</v>
      </c>
      <c r="G29" s="182">
        <f>D29+E29</f>
        <v>28</v>
      </c>
      <c r="H29" s="157"/>
    </row>
    <row r="30" spans="4:7" ht="12.75" customHeight="1">
      <c r="D30" s="726"/>
      <c r="E30" s="726"/>
      <c r="F30" s="726"/>
      <c r="G30" s="726"/>
    </row>
    <row r="31" ht="12.75" customHeight="1"/>
    <row r="32" spans="7:8" ht="12.75" customHeight="1">
      <c r="G32" s="726" t="s">
        <v>12</v>
      </c>
      <c r="H32" s="726"/>
    </row>
    <row r="33" spans="7:8" ht="12.75" customHeight="1">
      <c r="G33" s="726" t="s">
        <v>13</v>
      </c>
      <c r="H33" s="726"/>
    </row>
    <row r="34" spans="1:10" ht="38.25">
      <c r="A34" s="16" t="s">
        <v>971</v>
      </c>
      <c r="H34" s="232" t="s">
        <v>87</v>
      </c>
      <c r="J34" s="233"/>
    </row>
    <row r="35" ht="12.75"/>
  </sheetData>
  <sheetProtection/>
  <mergeCells count="12">
    <mergeCell ref="G32:H32"/>
    <mergeCell ref="G33:H33"/>
    <mergeCell ref="H11:H12"/>
    <mergeCell ref="C14:H14"/>
    <mergeCell ref="A2:H2"/>
    <mergeCell ref="A3:H3"/>
    <mergeCell ref="A5:H5"/>
    <mergeCell ref="D30:G30"/>
    <mergeCell ref="B11:B12"/>
    <mergeCell ref="C11:C12"/>
    <mergeCell ref="D11:G11"/>
    <mergeCell ref="C23:H23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8.28125" style="0" customWidth="1"/>
    <col min="2" max="2" width="15.57421875" style="0" customWidth="1"/>
    <col min="3" max="3" width="17.28125" style="0" customWidth="1"/>
    <col min="4" max="4" width="21.00390625" style="0" customWidth="1"/>
    <col min="5" max="5" width="21.140625" style="0" customWidth="1"/>
    <col min="6" max="6" width="20.7109375" style="0" customWidth="1"/>
    <col min="7" max="7" width="23.57421875" style="0" customWidth="1"/>
  </cols>
  <sheetData>
    <row r="1" spans="1:7" ht="18">
      <c r="A1" s="728" t="s">
        <v>0</v>
      </c>
      <c r="B1" s="728"/>
      <c r="C1" s="728"/>
      <c r="D1" s="728"/>
      <c r="E1" s="728"/>
      <c r="F1" s="728"/>
      <c r="G1" s="222" t="s">
        <v>705</v>
      </c>
    </row>
    <row r="2" spans="1:7" ht="21">
      <c r="A2" s="729" t="s">
        <v>648</v>
      </c>
      <c r="B2" s="729"/>
      <c r="C2" s="729"/>
      <c r="D2" s="729"/>
      <c r="E2" s="729"/>
      <c r="F2" s="729"/>
      <c r="G2" s="729"/>
    </row>
    <row r="3" spans="1:2" ht="15">
      <c r="A3" s="224"/>
      <c r="B3" s="224"/>
    </row>
    <row r="4" spans="1:7" ht="18" customHeight="1">
      <c r="A4" s="730" t="s">
        <v>706</v>
      </c>
      <c r="B4" s="730"/>
      <c r="C4" s="730"/>
      <c r="D4" s="730"/>
      <c r="E4" s="730"/>
      <c r="F4" s="730"/>
      <c r="G4" s="730"/>
    </row>
    <row r="5" spans="1:3" ht="12.75">
      <c r="A5" s="236" t="s">
        <v>990</v>
      </c>
      <c r="B5" s="236"/>
      <c r="C5" s="238"/>
    </row>
    <row r="6" spans="1:7" ht="15">
      <c r="A6" s="225"/>
      <c r="B6" s="225"/>
      <c r="C6" s="14"/>
      <c r="F6" s="731" t="s">
        <v>952</v>
      </c>
      <c r="G6" s="731"/>
    </row>
    <row r="7" spans="1:7" ht="59.25" customHeight="1">
      <c r="A7" s="226" t="s">
        <v>2</v>
      </c>
      <c r="B7" s="337" t="s">
        <v>3</v>
      </c>
      <c r="C7" s="537" t="s">
        <v>707</v>
      </c>
      <c r="D7" s="342" t="s">
        <v>708</v>
      </c>
      <c r="E7" s="342" t="s">
        <v>709</v>
      </c>
      <c r="F7" s="342" t="s">
        <v>710</v>
      </c>
      <c r="G7" s="342" t="s">
        <v>711</v>
      </c>
    </row>
    <row r="8" spans="1:7" s="222" customFormat="1" ht="15">
      <c r="A8" s="228" t="s">
        <v>275</v>
      </c>
      <c r="B8" s="228" t="s">
        <v>276</v>
      </c>
      <c r="C8" s="228" t="s">
        <v>277</v>
      </c>
      <c r="D8" s="228" t="s">
        <v>278</v>
      </c>
      <c r="E8" s="228" t="s">
        <v>279</v>
      </c>
      <c r="F8" s="228" t="s">
        <v>280</v>
      </c>
      <c r="G8" s="228" t="s">
        <v>281</v>
      </c>
    </row>
    <row r="9" spans="1:7" ht="12.75">
      <c r="A9" s="9">
        <v>1</v>
      </c>
      <c r="B9" s="9" t="s">
        <v>826</v>
      </c>
      <c r="C9" s="229">
        <v>287</v>
      </c>
      <c r="D9" s="853" t="s">
        <v>921</v>
      </c>
      <c r="E9" s="854"/>
      <c r="F9" s="854"/>
      <c r="G9" s="854"/>
    </row>
    <row r="10" spans="1:7" ht="12.75">
      <c r="A10" s="9">
        <v>2</v>
      </c>
      <c r="B10" s="9" t="s">
        <v>827</v>
      </c>
      <c r="C10" s="229">
        <v>105</v>
      </c>
      <c r="D10" s="855"/>
      <c r="E10" s="856"/>
      <c r="F10" s="856"/>
      <c r="G10" s="856"/>
    </row>
    <row r="11" spans="1:7" ht="12.75">
      <c r="A11" s="9">
        <v>2</v>
      </c>
      <c r="B11" s="9" t="s">
        <v>828</v>
      </c>
      <c r="C11" s="229">
        <v>15</v>
      </c>
      <c r="D11" s="855"/>
      <c r="E11" s="856"/>
      <c r="F11" s="856"/>
      <c r="G11" s="856"/>
    </row>
    <row r="12" spans="1:7" ht="12.75">
      <c r="A12" s="9">
        <v>3</v>
      </c>
      <c r="B12" s="9" t="s">
        <v>829</v>
      </c>
      <c r="C12" s="229">
        <v>24</v>
      </c>
      <c r="D12" s="857"/>
      <c r="E12" s="858"/>
      <c r="F12" s="858"/>
      <c r="G12" s="858"/>
    </row>
    <row r="13" spans="1:7" ht="12.75">
      <c r="A13" s="9"/>
      <c r="B13" s="9"/>
      <c r="C13" s="229"/>
      <c r="D13" s="229"/>
      <c r="E13" s="229"/>
      <c r="F13" s="229"/>
      <c r="G13" s="229"/>
    </row>
    <row r="14" spans="1:7" ht="12.75">
      <c r="A14" s="9"/>
      <c r="B14" s="9"/>
      <c r="C14" s="229"/>
      <c r="D14" s="229"/>
      <c r="E14" s="229"/>
      <c r="F14" s="229"/>
      <c r="G14" s="229"/>
    </row>
    <row r="15" spans="1:7" ht="12.75">
      <c r="A15" s="9"/>
      <c r="B15" s="9"/>
      <c r="C15" s="229"/>
      <c r="D15" s="229"/>
      <c r="E15" s="229"/>
      <c r="F15" s="229"/>
      <c r="G15" s="229"/>
    </row>
    <row r="16" spans="1:7" ht="12.75">
      <c r="A16" s="9"/>
      <c r="B16" s="9"/>
      <c r="C16" s="229">
        <f>SUM(C9:C15)</f>
        <v>431</v>
      </c>
      <c r="D16" s="229"/>
      <c r="E16" s="229"/>
      <c r="F16" s="229"/>
      <c r="G16" s="229"/>
    </row>
    <row r="18" ht="12.75">
      <c r="A18" s="230"/>
    </row>
    <row r="21" spans="1:9" ht="15" customHeight="1">
      <c r="A21" s="343"/>
      <c r="B21" s="343"/>
      <c r="C21" s="343"/>
      <c r="D21" s="343"/>
      <c r="E21" s="343"/>
      <c r="F21" s="754" t="s">
        <v>12</v>
      </c>
      <c r="G21" s="754"/>
      <c r="H21" s="344"/>
      <c r="I21" s="344"/>
    </row>
    <row r="22" spans="1:9" ht="15" customHeight="1">
      <c r="A22" s="343"/>
      <c r="B22" s="343"/>
      <c r="C22" s="343"/>
      <c r="D22" s="343"/>
      <c r="E22" s="343"/>
      <c r="F22" s="754" t="s">
        <v>13</v>
      </c>
      <c r="G22" s="754"/>
      <c r="H22" s="344"/>
      <c r="I22" s="344"/>
    </row>
    <row r="23" spans="1:9" ht="15" customHeight="1">
      <c r="A23" s="343"/>
      <c r="B23" s="343"/>
      <c r="C23" s="343"/>
      <c r="D23" s="343"/>
      <c r="E23" s="343"/>
      <c r="F23" s="754" t="s">
        <v>87</v>
      </c>
      <c r="G23" s="754"/>
      <c r="H23" s="344"/>
      <c r="I23" s="344"/>
    </row>
    <row r="24" spans="1:9" ht="12.75">
      <c r="A24" s="16" t="s">
        <v>971</v>
      </c>
      <c r="C24" s="343"/>
      <c r="D24" s="343"/>
      <c r="E24" s="343"/>
      <c r="F24" s="852" t="s">
        <v>84</v>
      </c>
      <c r="G24" s="852"/>
      <c r="H24" s="343"/>
      <c r="I24" s="343"/>
    </row>
    <row r="25" spans="1:13" ht="12.75">
      <c r="A25" s="343"/>
      <c r="B25" s="343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</row>
  </sheetData>
  <sheetProtection/>
  <mergeCells count="9">
    <mergeCell ref="F23:G23"/>
    <mergeCell ref="F24:G24"/>
    <mergeCell ref="A1:F1"/>
    <mergeCell ref="A2:G2"/>
    <mergeCell ref="A4:G4"/>
    <mergeCell ref="F6:G6"/>
    <mergeCell ref="F21:G21"/>
    <mergeCell ref="F22:G22"/>
    <mergeCell ref="D9:G12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="90" zoomScaleSheetLayoutView="90" zoomScalePageLayoutView="0" workbookViewId="0" topLeftCell="A1">
      <selection activeCell="C5" sqref="C5"/>
    </sheetView>
  </sheetViews>
  <sheetFormatPr defaultColWidth="9.140625" defaultRowHeight="12.75"/>
  <sheetData>
    <row r="1" spans="1:15" ht="18">
      <c r="A1" s="728" t="s">
        <v>0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865" t="s">
        <v>972</v>
      </c>
      <c r="O1" s="865"/>
    </row>
    <row r="2" spans="1:14" ht="21">
      <c r="A2" s="729" t="s">
        <v>648</v>
      </c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</row>
    <row r="3" spans="1:2" ht="15">
      <c r="A3" s="224"/>
      <c r="B3" s="224"/>
    </row>
    <row r="4" spans="1:14" ht="18" customHeight="1">
      <c r="A4" s="730" t="s">
        <v>973</v>
      </c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</row>
    <row r="5" spans="1:3" ht="15">
      <c r="A5" s="225" t="s">
        <v>268</v>
      </c>
      <c r="B5" s="225"/>
      <c r="C5" s="17" t="s">
        <v>826</v>
      </c>
    </row>
    <row r="6" spans="1:15" ht="15">
      <c r="A6" s="225"/>
      <c r="B6" s="225"/>
      <c r="M6" s="753" t="s">
        <v>952</v>
      </c>
      <c r="N6" s="753"/>
      <c r="O6" s="753"/>
    </row>
    <row r="7" spans="1:15" ht="59.25" customHeight="1">
      <c r="A7" s="841" t="s">
        <v>2</v>
      </c>
      <c r="B7" s="841" t="s">
        <v>3</v>
      </c>
      <c r="C7" s="859" t="s">
        <v>974</v>
      </c>
      <c r="D7" s="862" t="s">
        <v>975</v>
      </c>
      <c r="E7" s="862" t="s">
        <v>976</v>
      </c>
      <c r="F7" s="862" t="s">
        <v>977</v>
      </c>
      <c r="G7" s="862" t="s">
        <v>978</v>
      </c>
      <c r="H7" s="862"/>
      <c r="I7" s="862"/>
      <c r="J7" s="862"/>
      <c r="K7" s="862"/>
      <c r="L7" s="862" t="s">
        <v>979</v>
      </c>
      <c r="M7" s="862" t="s">
        <v>980</v>
      </c>
      <c r="N7" s="862"/>
      <c r="O7" s="862"/>
    </row>
    <row r="8" spans="1:15" s="222" customFormat="1" ht="15.75" customHeight="1">
      <c r="A8" s="841"/>
      <c r="B8" s="841"/>
      <c r="C8" s="860"/>
      <c r="D8" s="862"/>
      <c r="E8" s="862"/>
      <c r="F8" s="862"/>
      <c r="G8" s="862" t="s">
        <v>981</v>
      </c>
      <c r="H8" s="862"/>
      <c r="I8" s="862" t="s">
        <v>982</v>
      </c>
      <c r="J8" s="862" t="s">
        <v>983</v>
      </c>
      <c r="K8" s="862" t="s">
        <v>984</v>
      </c>
      <c r="L8" s="862"/>
      <c r="M8" s="862" t="s">
        <v>95</v>
      </c>
      <c r="N8" s="862" t="s">
        <v>985</v>
      </c>
      <c r="O8" s="862" t="s">
        <v>986</v>
      </c>
    </row>
    <row r="9" spans="1:15" ht="23.25" customHeight="1">
      <c r="A9" s="841"/>
      <c r="B9" s="841"/>
      <c r="C9" s="861"/>
      <c r="D9" s="862"/>
      <c r="E9" s="862"/>
      <c r="F9" s="862"/>
      <c r="G9" s="534" t="s">
        <v>987</v>
      </c>
      <c r="H9" s="534" t="s">
        <v>988</v>
      </c>
      <c r="I9" s="862"/>
      <c r="J9" s="862"/>
      <c r="K9" s="862"/>
      <c r="L9" s="862"/>
      <c r="M9" s="862"/>
      <c r="N9" s="862"/>
      <c r="O9" s="862"/>
    </row>
    <row r="10" spans="1:15" ht="12.75">
      <c r="A10" s="9">
        <v>1</v>
      </c>
      <c r="B10" s="9" t="s">
        <v>826</v>
      </c>
      <c r="C10" s="229">
        <v>287</v>
      </c>
      <c r="D10" s="229">
        <v>287</v>
      </c>
      <c r="E10" s="229">
        <v>287</v>
      </c>
      <c r="F10" s="229">
        <v>287</v>
      </c>
      <c r="G10" s="229">
        <v>287</v>
      </c>
      <c r="H10" s="9"/>
      <c r="I10" s="9"/>
      <c r="J10" s="9"/>
      <c r="K10" s="9"/>
      <c r="L10" s="9"/>
      <c r="M10" s="9"/>
      <c r="N10" s="9"/>
      <c r="O10" s="9"/>
    </row>
    <row r="11" spans="1:15" ht="12.75">
      <c r="A11" s="9">
        <v>2</v>
      </c>
      <c r="B11" s="9" t="s">
        <v>827</v>
      </c>
      <c r="C11" s="229">
        <v>105</v>
      </c>
      <c r="D11" s="229">
        <v>105</v>
      </c>
      <c r="E11" s="229">
        <v>105</v>
      </c>
      <c r="F11" s="229">
        <v>105</v>
      </c>
      <c r="G11" s="229">
        <v>105</v>
      </c>
      <c r="H11" s="9"/>
      <c r="I11" s="9"/>
      <c r="J11" s="9"/>
      <c r="K11" s="9"/>
      <c r="L11" s="9"/>
      <c r="M11" s="9"/>
      <c r="N11" s="9"/>
      <c r="O11" s="9"/>
    </row>
    <row r="12" spans="1:15" ht="12.75">
      <c r="A12" s="9">
        <v>2</v>
      </c>
      <c r="B12" s="9" t="s">
        <v>828</v>
      </c>
      <c r="C12" s="229">
        <v>15</v>
      </c>
      <c r="D12" s="229">
        <v>15</v>
      </c>
      <c r="E12" s="229">
        <v>15</v>
      </c>
      <c r="F12" s="229">
        <v>15</v>
      </c>
      <c r="G12" s="229">
        <v>15</v>
      </c>
      <c r="H12" s="9"/>
      <c r="I12" s="9"/>
      <c r="J12" s="9"/>
      <c r="K12" s="9"/>
      <c r="L12" s="9"/>
      <c r="M12" s="9"/>
      <c r="N12" s="9"/>
      <c r="O12" s="9"/>
    </row>
    <row r="13" spans="1:15" ht="12.75">
      <c r="A13" s="9">
        <v>3</v>
      </c>
      <c r="B13" s="9" t="s">
        <v>829</v>
      </c>
      <c r="C13" s="229">
        <v>24</v>
      </c>
      <c r="D13" s="229">
        <v>24</v>
      </c>
      <c r="E13" s="229">
        <v>24</v>
      </c>
      <c r="F13" s="229">
        <v>24</v>
      </c>
      <c r="G13" s="229">
        <v>24</v>
      </c>
      <c r="H13" s="9"/>
      <c r="I13" s="9"/>
      <c r="J13" s="9"/>
      <c r="K13" s="9"/>
      <c r="L13" s="9"/>
      <c r="M13" s="9"/>
      <c r="N13" s="9"/>
      <c r="O13" s="9"/>
    </row>
    <row r="14" spans="1:15" ht="12.75">
      <c r="A14" s="9"/>
      <c r="B14" s="9"/>
      <c r="C14" s="229"/>
      <c r="D14" s="229"/>
      <c r="E14" s="229"/>
      <c r="F14" s="229"/>
      <c r="G14" s="229"/>
      <c r="H14" s="9"/>
      <c r="I14" s="9"/>
      <c r="J14" s="9"/>
      <c r="K14" s="9"/>
      <c r="L14" s="9"/>
      <c r="M14" s="9"/>
      <c r="N14" s="9"/>
      <c r="O14" s="9"/>
    </row>
    <row r="15" spans="1:15" ht="12.75">
      <c r="A15" s="9"/>
      <c r="B15" s="9"/>
      <c r="C15" s="229"/>
      <c r="D15" s="229"/>
      <c r="E15" s="229"/>
      <c r="F15" s="229"/>
      <c r="G15" s="229"/>
      <c r="H15" s="9"/>
      <c r="I15" s="9"/>
      <c r="J15" s="9"/>
      <c r="K15" s="9"/>
      <c r="L15" s="9"/>
      <c r="M15" s="9"/>
      <c r="N15" s="9"/>
      <c r="O15" s="9"/>
    </row>
    <row r="16" spans="1:15" ht="12.75">
      <c r="A16" s="9"/>
      <c r="B16" s="9"/>
      <c r="C16" s="229">
        <f>SUM(C10:C15)</f>
        <v>431</v>
      </c>
      <c r="D16" s="229">
        <f>SUM(D10:D15)</f>
        <v>431</v>
      </c>
      <c r="E16" s="229">
        <f>SUM(E10:E15)</f>
        <v>431</v>
      </c>
      <c r="F16" s="229">
        <f>SUM(F10:F15)</f>
        <v>431</v>
      </c>
      <c r="G16" s="229">
        <f>SUM(G10:G15)</f>
        <v>431</v>
      </c>
      <c r="H16" s="9"/>
      <c r="I16" s="9"/>
      <c r="J16" s="9"/>
      <c r="K16" s="9"/>
      <c r="L16" s="9"/>
      <c r="M16" s="9"/>
      <c r="N16" s="9"/>
      <c r="O16" s="9"/>
    </row>
    <row r="17" ht="17.25">
      <c r="A17" s="536" t="s">
        <v>989</v>
      </c>
    </row>
    <row r="18" ht="12.75">
      <c r="A18" s="230"/>
    </row>
    <row r="21" spans="1:15" ht="15" customHeight="1">
      <c r="A21" s="343"/>
      <c r="B21" s="343"/>
      <c r="C21" s="343"/>
      <c r="D21" s="343"/>
      <c r="G21" s="344"/>
      <c r="H21" s="344"/>
      <c r="L21" s="863" t="s">
        <v>12</v>
      </c>
      <c r="M21" s="863"/>
      <c r="N21" s="535"/>
      <c r="O21" s="535"/>
    </row>
    <row r="22" spans="1:15" ht="15" customHeight="1">
      <c r="A22" s="343"/>
      <c r="B22" s="343"/>
      <c r="C22" s="343"/>
      <c r="D22" s="343"/>
      <c r="G22" s="344"/>
      <c r="H22" s="344"/>
      <c r="L22" s="863" t="s">
        <v>13</v>
      </c>
      <c r="M22" s="863"/>
      <c r="N22" s="863"/>
      <c r="O22" s="863"/>
    </row>
    <row r="23" spans="1:15" ht="15" customHeight="1">
      <c r="A23" s="343"/>
      <c r="B23" s="343"/>
      <c r="C23" s="343"/>
      <c r="D23" s="343"/>
      <c r="G23" s="344"/>
      <c r="H23" s="344"/>
      <c r="L23" s="864" t="s">
        <v>87</v>
      </c>
      <c r="M23" s="864"/>
      <c r="N23" s="864"/>
      <c r="O23" s="864"/>
    </row>
    <row r="24" spans="1:15" ht="12.75">
      <c r="A24" s="16" t="s">
        <v>971</v>
      </c>
      <c r="C24" s="343"/>
      <c r="D24" s="343"/>
      <c r="G24" s="343"/>
      <c r="H24" s="343"/>
      <c r="L24" s="866" t="s">
        <v>84</v>
      </c>
      <c r="M24" s="866"/>
      <c r="N24" s="535"/>
      <c r="O24" s="535"/>
    </row>
  </sheetData>
  <sheetProtection/>
  <mergeCells count="25">
    <mergeCell ref="A1:M1"/>
    <mergeCell ref="N1:O1"/>
    <mergeCell ref="A2:N2"/>
    <mergeCell ref="A4:N4"/>
    <mergeCell ref="M6:O6"/>
    <mergeCell ref="L24:M24"/>
    <mergeCell ref="F7:F9"/>
    <mergeCell ref="G7:K7"/>
    <mergeCell ref="L7:L9"/>
    <mergeCell ref="M7:O7"/>
    <mergeCell ref="M8:M9"/>
    <mergeCell ref="L22:O22"/>
    <mergeCell ref="N8:N9"/>
    <mergeCell ref="L23:O23"/>
    <mergeCell ref="G8:H8"/>
    <mergeCell ref="J8:J9"/>
    <mergeCell ref="O8:O9"/>
    <mergeCell ref="L21:M21"/>
    <mergeCell ref="I8:I9"/>
    <mergeCell ref="A7:A9"/>
    <mergeCell ref="B7:B9"/>
    <mergeCell ref="C7:C9"/>
    <mergeCell ref="D7:D9"/>
    <mergeCell ref="E7:E9"/>
    <mergeCell ref="K8:K9"/>
  </mergeCells>
  <printOptions/>
  <pageMargins left="0.7" right="0.7" top="0.75" bottom="0.75" header="0.3" footer="0.3"/>
  <pageSetup horizontalDpi="600" verticalDpi="600" orientation="landscape" paperSize="9" scale="97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55"/>
  <sheetViews>
    <sheetView view="pageBreakPreview" zoomScale="90" zoomScaleSheetLayoutView="90" zoomScalePageLayoutView="0" workbookViewId="0" topLeftCell="A5">
      <selection activeCell="A25" sqref="A25:K25"/>
    </sheetView>
  </sheetViews>
  <sheetFormatPr defaultColWidth="9.140625" defaultRowHeight="12.75"/>
  <cols>
    <col min="1" max="1" width="10.28125" style="0" customWidth="1"/>
    <col min="2" max="2" width="12.00390625" style="0" customWidth="1"/>
    <col min="3" max="3" width="12.57421875" style="0" customWidth="1"/>
    <col min="4" max="4" width="14.7109375" style="0" customWidth="1"/>
    <col min="5" max="5" width="11.57421875" style="0" customWidth="1"/>
    <col min="6" max="6" width="15.00390625" style="0" customWidth="1"/>
    <col min="7" max="7" width="9.7109375" style="0" customWidth="1"/>
    <col min="8" max="8" width="15.140625" style="0" customWidth="1"/>
    <col min="9" max="9" width="12.140625" style="0" customWidth="1"/>
    <col min="10" max="10" width="16.8515625" style="0" customWidth="1"/>
    <col min="11" max="11" width="22.7109375" style="0" customWidth="1"/>
  </cols>
  <sheetData>
    <row r="1" spans="4:10" ht="15">
      <c r="D1" s="656"/>
      <c r="E1" s="656"/>
      <c r="H1" s="45"/>
      <c r="I1" s="736" t="s">
        <v>68</v>
      </c>
      <c r="J1" s="736"/>
    </row>
    <row r="2" spans="1:10" ht="15">
      <c r="A2" s="743" t="s">
        <v>0</v>
      </c>
      <c r="B2" s="743"/>
      <c r="C2" s="743"/>
      <c r="D2" s="743"/>
      <c r="E2" s="743"/>
      <c r="F2" s="743"/>
      <c r="G2" s="743"/>
      <c r="H2" s="743"/>
      <c r="I2" s="743"/>
      <c r="J2" s="743"/>
    </row>
    <row r="3" spans="1:10" ht="20.25">
      <c r="A3" s="653" t="s">
        <v>648</v>
      </c>
      <c r="B3" s="653"/>
      <c r="C3" s="653"/>
      <c r="D3" s="653"/>
      <c r="E3" s="653"/>
      <c r="F3" s="653"/>
      <c r="G3" s="653"/>
      <c r="H3" s="653"/>
      <c r="I3" s="653"/>
      <c r="J3" s="653"/>
    </row>
    <row r="4" ht="10.5" customHeight="1"/>
    <row r="5" spans="1:11" s="17" customFormat="1" ht="24.75" customHeight="1">
      <c r="A5" s="870" t="s">
        <v>446</v>
      </c>
      <c r="B5" s="870"/>
      <c r="C5" s="870"/>
      <c r="D5" s="870"/>
      <c r="E5" s="870"/>
      <c r="F5" s="870"/>
      <c r="G5" s="870"/>
      <c r="H5" s="870"/>
      <c r="I5" s="870"/>
      <c r="J5" s="870"/>
      <c r="K5" s="870"/>
    </row>
    <row r="6" spans="1:10" s="17" customFormat="1" ht="15.75" customHeight="1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1" s="17" customFormat="1" ht="12.75">
      <c r="A7" s="655" t="s">
        <v>990</v>
      </c>
      <c r="B7" s="655"/>
      <c r="E7" s="803"/>
      <c r="F7" s="803"/>
      <c r="G7" s="803"/>
      <c r="H7" s="803"/>
      <c r="I7" s="803" t="s">
        <v>955</v>
      </c>
      <c r="J7" s="803"/>
      <c r="K7" s="803"/>
    </row>
    <row r="8" spans="3:10" s="15" customFormat="1" ht="15.75" hidden="1">
      <c r="C8" s="743" t="s">
        <v>15</v>
      </c>
      <c r="D8" s="743"/>
      <c r="E8" s="743"/>
      <c r="F8" s="743"/>
      <c r="G8" s="743"/>
      <c r="H8" s="743"/>
      <c r="I8" s="743"/>
      <c r="J8" s="743"/>
    </row>
    <row r="9" spans="1:19" ht="44.25" customHeight="1">
      <c r="A9" s="734" t="s">
        <v>24</v>
      </c>
      <c r="B9" s="734" t="s">
        <v>58</v>
      </c>
      <c r="C9" s="766" t="s">
        <v>906</v>
      </c>
      <c r="D9" s="801"/>
      <c r="E9" s="766" t="s">
        <v>38</v>
      </c>
      <c r="F9" s="801"/>
      <c r="G9" s="766" t="s">
        <v>39</v>
      </c>
      <c r="H9" s="801"/>
      <c r="I9" s="657" t="s">
        <v>107</v>
      </c>
      <c r="J9" s="657"/>
      <c r="K9" s="734" t="s">
        <v>522</v>
      </c>
      <c r="R9" s="9"/>
      <c r="S9" s="14"/>
    </row>
    <row r="10" spans="1:11" s="16" customFormat="1" ht="42" customHeight="1">
      <c r="A10" s="735"/>
      <c r="B10" s="735"/>
      <c r="C10" s="5" t="s">
        <v>40</v>
      </c>
      <c r="D10" s="5" t="s">
        <v>106</v>
      </c>
      <c r="E10" s="5" t="s">
        <v>40</v>
      </c>
      <c r="F10" s="5" t="s">
        <v>106</v>
      </c>
      <c r="G10" s="5" t="s">
        <v>40</v>
      </c>
      <c r="H10" s="5" t="s">
        <v>106</v>
      </c>
      <c r="I10" s="5" t="s">
        <v>141</v>
      </c>
      <c r="J10" s="5" t="s">
        <v>142</v>
      </c>
      <c r="K10" s="735"/>
    </row>
    <row r="11" spans="1:11" ht="12.75">
      <c r="A11" s="160">
        <v>1</v>
      </c>
      <c r="B11" s="160">
        <v>2</v>
      </c>
      <c r="C11" s="160">
        <v>3</v>
      </c>
      <c r="D11" s="160">
        <v>4</v>
      </c>
      <c r="E11" s="160">
        <v>5</v>
      </c>
      <c r="F11" s="160">
        <v>6</v>
      </c>
      <c r="G11" s="160">
        <v>7</v>
      </c>
      <c r="H11" s="160">
        <v>8</v>
      </c>
      <c r="I11" s="160">
        <v>9</v>
      </c>
      <c r="J11" s="160">
        <v>10</v>
      </c>
      <c r="K11" s="3">
        <v>11</v>
      </c>
    </row>
    <row r="12" spans="1:11" ht="12.75">
      <c r="A12" s="160">
        <v>1</v>
      </c>
      <c r="B12" s="160" t="s">
        <v>1021</v>
      </c>
      <c r="C12" s="867">
        <v>92</v>
      </c>
      <c r="D12" s="867">
        <v>55.2</v>
      </c>
      <c r="E12" s="160"/>
      <c r="F12" s="160"/>
      <c r="G12" s="160"/>
      <c r="H12" s="160"/>
      <c r="I12" s="160"/>
      <c r="J12" s="160"/>
      <c r="K12" s="9"/>
    </row>
    <row r="13" spans="1:11" ht="12.75">
      <c r="A13" s="160">
        <v>2</v>
      </c>
      <c r="B13" s="160" t="s">
        <v>1022</v>
      </c>
      <c r="C13" s="868"/>
      <c r="D13" s="868"/>
      <c r="E13" s="160"/>
      <c r="F13" s="160"/>
      <c r="G13" s="160"/>
      <c r="H13" s="160"/>
      <c r="I13" s="160"/>
      <c r="J13" s="160"/>
      <c r="K13" s="9"/>
    </row>
    <row r="14" spans="1:11" ht="12.75">
      <c r="A14" s="160">
        <v>3</v>
      </c>
      <c r="B14" s="160" t="s">
        <v>1023</v>
      </c>
      <c r="C14" s="868"/>
      <c r="D14" s="868"/>
      <c r="E14" s="160"/>
      <c r="F14" s="160"/>
      <c r="G14" s="160"/>
      <c r="H14" s="160"/>
      <c r="I14" s="160"/>
      <c r="J14" s="160"/>
      <c r="K14" s="9"/>
    </row>
    <row r="15" spans="1:11" ht="12.75">
      <c r="A15" s="160">
        <v>4</v>
      </c>
      <c r="B15" s="160" t="s">
        <v>1024</v>
      </c>
      <c r="C15" s="869"/>
      <c r="D15" s="869"/>
      <c r="E15" s="160"/>
      <c r="F15" s="160"/>
      <c r="G15" s="160"/>
      <c r="H15" s="160"/>
      <c r="I15" s="160"/>
      <c r="J15" s="160"/>
      <c r="K15" s="9"/>
    </row>
    <row r="16" spans="1:11" ht="12.75">
      <c r="A16" s="160">
        <v>5</v>
      </c>
      <c r="B16" s="160" t="s">
        <v>1025</v>
      </c>
      <c r="C16" s="160"/>
      <c r="D16" s="160"/>
      <c r="E16" s="160"/>
      <c r="F16" s="160"/>
      <c r="G16" s="160"/>
      <c r="H16" s="160"/>
      <c r="I16" s="160"/>
      <c r="J16" s="160"/>
      <c r="K16" s="9"/>
    </row>
    <row r="17" spans="1:11" ht="12.75">
      <c r="A17" s="160">
        <v>6</v>
      </c>
      <c r="B17" s="160" t="s">
        <v>1026</v>
      </c>
      <c r="C17" s="160"/>
      <c r="D17" s="160"/>
      <c r="E17" s="160"/>
      <c r="F17" s="160"/>
      <c r="G17" s="160"/>
      <c r="H17" s="160"/>
      <c r="I17" s="160"/>
      <c r="J17" s="160"/>
      <c r="K17" s="9"/>
    </row>
    <row r="18" spans="1:11" ht="12.75">
      <c r="A18" s="160">
        <v>7</v>
      </c>
      <c r="B18" s="160" t="s">
        <v>1027</v>
      </c>
      <c r="C18" s="160"/>
      <c r="D18" s="160"/>
      <c r="E18" s="160"/>
      <c r="F18" s="160"/>
      <c r="G18" s="160"/>
      <c r="H18" s="160"/>
      <c r="I18" s="160"/>
      <c r="J18" s="160"/>
      <c r="K18" s="9"/>
    </row>
    <row r="19" spans="1:11" ht="12.75">
      <c r="A19" s="160">
        <v>8</v>
      </c>
      <c r="B19" s="160" t="s">
        <v>1028</v>
      </c>
      <c r="C19" s="160"/>
      <c r="D19" s="160"/>
      <c r="E19" s="160"/>
      <c r="F19" s="160"/>
      <c r="G19" s="160"/>
      <c r="H19" s="160"/>
      <c r="I19" s="160"/>
      <c r="J19" s="160"/>
      <c r="K19" s="9"/>
    </row>
    <row r="20" spans="1:11" ht="12.75">
      <c r="A20" s="160">
        <v>9</v>
      </c>
      <c r="B20" s="160" t="s">
        <v>1029</v>
      </c>
      <c r="C20" s="160"/>
      <c r="D20" s="160"/>
      <c r="E20" s="160"/>
      <c r="F20" s="160"/>
      <c r="G20" s="160"/>
      <c r="H20" s="160"/>
      <c r="I20" s="160"/>
      <c r="J20" s="160"/>
      <c r="K20" s="9"/>
    </row>
    <row r="21" spans="1:11" ht="12.75">
      <c r="A21" s="160">
        <v>10</v>
      </c>
      <c r="B21" s="160" t="s">
        <v>1030</v>
      </c>
      <c r="C21" s="160"/>
      <c r="D21" s="160"/>
      <c r="E21" s="160">
        <v>92</v>
      </c>
      <c r="F21" s="160">
        <v>55.2</v>
      </c>
      <c r="G21" s="160"/>
      <c r="H21" s="160"/>
      <c r="I21" s="160"/>
      <c r="J21" s="160"/>
      <c r="K21" s="9"/>
    </row>
    <row r="22" spans="1:11" ht="12.75">
      <c r="A22" s="160">
        <v>11</v>
      </c>
      <c r="B22" s="160" t="s">
        <v>1031</v>
      </c>
      <c r="C22" s="160"/>
      <c r="D22" s="160"/>
      <c r="E22" s="160"/>
      <c r="F22" s="160"/>
      <c r="G22" s="160"/>
      <c r="H22" s="160"/>
      <c r="I22" s="160"/>
      <c r="J22" s="160"/>
      <c r="K22" s="9"/>
    </row>
    <row r="23" spans="1:11" ht="12.75">
      <c r="A23" s="160">
        <v>12</v>
      </c>
      <c r="B23" s="160" t="s">
        <v>521</v>
      </c>
      <c r="C23" s="160">
        <v>13</v>
      </c>
      <c r="D23" s="160"/>
      <c r="E23" s="160">
        <v>0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9"/>
    </row>
    <row r="24" spans="1:11" s="14" customFormat="1" ht="20.25" customHeight="1">
      <c r="A24" s="3" t="s">
        <v>18</v>
      </c>
      <c r="B24" s="9"/>
      <c r="C24" s="8">
        <f>SUM(C12:C23)</f>
        <v>105</v>
      </c>
      <c r="D24" s="8">
        <f aca="true" t="shared" si="0" ref="D24:J24">SUM(D12:D23)</f>
        <v>55.2</v>
      </c>
      <c r="E24" s="8">
        <f t="shared" si="0"/>
        <v>92</v>
      </c>
      <c r="F24" s="8">
        <f t="shared" si="0"/>
        <v>55.2</v>
      </c>
      <c r="G24" s="8">
        <f t="shared" si="0"/>
        <v>0</v>
      </c>
      <c r="H24" s="8">
        <f t="shared" si="0"/>
        <v>0</v>
      </c>
      <c r="I24" s="8">
        <f t="shared" si="0"/>
        <v>0</v>
      </c>
      <c r="J24" s="8">
        <f t="shared" si="0"/>
        <v>0</v>
      </c>
      <c r="K24" s="9"/>
    </row>
    <row r="25" spans="1:11" s="14" customFormat="1" ht="27" customHeight="1">
      <c r="A25" s="874" t="s">
        <v>1046</v>
      </c>
      <c r="B25" s="874"/>
      <c r="C25" s="874"/>
      <c r="D25" s="874"/>
      <c r="E25" s="874"/>
      <c r="F25" s="874"/>
      <c r="G25" s="874"/>
      <c r="H25" s="874"/>
      <c r="I25" s="874"/>
      <c r="J25" s="874"/>
      <c r="K25" s="874"/>
    </row>
    <row r="26" s="14" customFormat="1" ht="12.75">
      <c r="A26" s="12"/>
    </row>
    <row r="27" s="14" customFormat="1" ht="12.75">
      <c r="A27" s="12"/>
    </row>
    <row r="28" spans="2:16" s="17" customFormat="1" ht="13.5" customHeight="1">
      <c r="B28" s="89"/>
      <c r="C28" s="89"/>
      <c r="D28" s="89"/>
      <c r="E28" s="89"/>
      <c r="F28" s="89"/>
      <c r="G28" s="89"/>
      <c r="H28" s="89"/>
      <c r="I28" s="666" t="s">
        <v>12</v>
      </c>
      <c r="J28" s="666"/>
      <c r="K28" s="89"/>
      <c r="L28" s="89"/>
      <c r="M28" s="89"/>
      <c r="N28" s="89"/>
      <c r="O28" s="89"/>
      <c r="P28" s="89"/>
    </row>
    <row r="29" spans="1:16" s="17" customFormat="1" ht="12.75" customHeight="1">
      <c r="A29" s="667" t="s">
        <v>13</v>
      </c>
      <c r="B29" s="667"/>
      <c r="C29" s="667"/>
      <c r="D29" s="667"/>
      <c r="E29" s="667"/>
      <c r="F29" s="667"/>
      <c r="G29" s="667"/>
      <c r="H29" s="667"/>
      <c r="I29" s="667"/>
      <c r="J29" s="667"/>
      <c r="K29" s="89"/>
      <c r="L29" s="89"/>
      <c r="M29" s="89"/>
      <c r="N29" s="89"/>
      <c r="O29" s="89"/>
      <c r="P29" s="89"/>
    </row>
    <row r="30" spans="1:16" s="17" customFormat="1" ht="12.75" customHeight="1">
      <c r="A30" s="667" t="s">
        <v>19</v>
      </c>
      <c r="B30" s="667"/>
      <c r="C30" s="667"/>
      <c r="D30" s="667"/>
      <c r="E30" s="667"/>
      <c r="F30" s="667"/>
      <c r="G30" s="667"/>
      <c r="H30" s="667"/>
      <c r="I30" s="667"/>
      <c r="J30" s="667"/>
      <c r="K30" s="89"/>
      <c r="L30" s="89"/>
      <c r="M30" s="89"/>
      <c r="N30" s="89"/>
      <c r="O30" s="89"/>
      <c r="P30" s="89"/>
    </row>
    <row r="31" spans="1:9" s="17" customFormat="1" ht="12.75">
      <c r="A31" s="16" t="s">
        <v>971</v>
      </c>
      <c r="B31" s="16"/>
      <c r="C31" s="16"/>
      <c r="D31" s="16"/>
      <c r="E31" s="16"/>
      <c r="F31" s="16"/>
      <c r="H31" s="656" t="s">
        <v>22</v>
      </c>
      <c r="I31" s="656"/>
    </row>
    <row r="32" s="17" customFormat="1" ht="12.75">
      <c r="A32" s="16"/>
    </row>
    <row r="33" spans="1:10" ht="12.75">
      <c r="A33" s="737"/>
      <c r="B33" s="737"/>
      <c r="C33" s="737"/>
      <c r="D33" s="737"/>
      <c r="E33" s="737"/>
      <c r="F33" s="737"/>
      <c r="G33" s="737"/>
      <c r="H33" s="737"/>
      <c r="I33" s="737"/>
      <c r="J33" s="737"/>
    </row>
    <row r="42" spans="2:11" ht="12.75">
      <c r="B42" s="115" t="s">
        <v>521</v>
      </c>
      <c r="C42" s="383">
        <v>15</v>
      </c>
      <c r="D42" s="424">
        <v>110.22</v>
      </c>
      <c r="E42" s="383">
        <v>0</v>
      </c>
      <c r="F42" s="424">
        <v>0</v>
      </c>
      <c r="G42" s="410">
        <v>13</v>
      </c>
      <c r="H42" s="410">
        <v>94.26</v>
      </c>
      <c r="I42" s="410">
        <f>C42-G42</f>
        <v>2</v>
      </c>
      <c r="J42" s="410">
        <f>D42-H42</f>
        <v>15.959999999999994</v>
      </c>
      <c r="K42" s="9"/>
    </row>
    <row r="44" spans="2:3" ht="12.75">
      <c r="B44" s="871" t="s">
        <v>1032</v>
      </c>
      <c r="C44" s="871" t="s">
        <v>1041</v>
      </c>
    </row>
    <row r="45" spans="2:3" ht="12.75">
      <c r="B45" s="872"/>
      <c r="C45" s="872"/>
    </row>
    <row r="46" spans="2:3" ht="12.75">
      <c r="B46" s="872"/>
      <c r="C46" s="872"/>
    </row>
    <row r="47" spans="2:3" ht="12.75">
      <c r="B47" s="872"/>
      <c r="C47" s="872"/>
    </row>
    <row r="48" spans="2:3" ht="12.75">
      <c r="B48" s="872"/>
      <c r="C48" s="872"/>
    </row>
    <row r="49" spans="2:3" ht="12.75">
      <c r="B49" s="872"/>
      <c r="C49" s="872"/>
    </row>
    <row r="50" spans="2:3" ht="12.75">
      <c r="B50" s="872"/>
      <c r="C50" s="872"/>
    </row>
    <row r="51" spans="2:3" ht="12.75">
      <c r="B51" s="872"/>
      <c r="C51" s="872"/>
    </row>
    <row r="52" spans="2:3" ht="12.75">
      <c r="B52" s="872"/>
      <c r="C52" s="872"/>
    </row>
    <row r="53" spans="2:3" ht="12.75">
      <c r="B53" s="872"/>
      <c r="C53" s="872"/>
    </row>
    <row r="54" spans="2:3" ht="12.75">
      <c r="B54" s="872"/>
      <c r="C54" s="872"/>
    </row>
    <row r="55" spans="2:3" ht="12.75">
      <c r="B55" s="873"/>
      <c r="C55" s="873"/>
    </row>
  </sheetData>
  <sheetProtection/>
  <mergeCells count="26">
    <mergeCell ref="C44:C55"/>
    <mergeCell ref="B44:B55"/>
    <mergeCell ref="H31:I31"/>
    <mergeCell ref="C9:D9"/>
    <mergeCell ref="E9:F9"/>
    <mergeCell ref="I28:J28"/>
    <mergeCell ref="A29:J29"/>
    <mergeCell ref="A25:K25"/>
    <mergeCell ref="D1:E1"/>
    <mergeCell ref="I1:J1"/>
    <mergeCell ref="A2:J2"/>
    <mergeCell ref="A3:J3"/>
    <mergeCell ref="A5:K5"/>
    <mergeCell ref="G9:H9"/>
    <mergeCell ref="K9:K10"/>
    <mergeCell ref="A7:B7"/>
    <mergeCell ref="E7:H7"/>
    <mergeCell ref="I7:K7"/>
    <mergeCell ref="C8:J8"/>
    <mergeCell ref="A33:J33"/>
    <mergeCell ref="I9:J9"/>
    <mergeCell ref="A9:A10"/>
    <mergeCell ref="B9:B10"/>
    <mergeCell ref="A30:J30"/>
    <mergeCell ref="C12:C15"/>
    <mergeCell ref="D12:D1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7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38"/>
  <sheetViews>
    <sheetView view="pageBreakPreview" zoomScale="90" zoomScaleSheetLayoutView="90" zoomScalePageLayoutView="0" workbookViewId="0" topLeftCell="A4">
      <selection activeCell="A17" sqref="A17:K17"/>
    </sheetView>
  </sheetViews>
  <sheetFormatPr defaultColWidth="9.140625" defaultRowHeight="12.75"/>
  <cols>
    <col min="2" max="2" width="10.57421875" style="0" customWidth="1"/>
    <col min="3" max="3" width="16.28125" style="0" customWidth="1"/>
    <col min="4" max="4" width="15.8515625" style="0" customWidth="1"/>
    <col min="5" max="5" width="11.57421875" style="0" customWidth="1"/>
    <col min="6" max="6" width="15.00390625" style="0" customWidth="1"/>
    <col min="7" max="7" width="9.7109375" style="0" customWidth="1"/>
    <col min="8" max="8" width="15.140625" style="0" customWidth="1"/>
    <col min="9" max="9" width="16.57421875" style="0" customWidth="1"/>
    <col min="10" max="10" width="18.28125" style="0" customWidth="1"/>
    <col min="11" max="11" width="14.140625" style="0" customWidth="1"/>
  </cols>
  <sheetData>
    <row r="1" spans="4:10" ht="15">
      <c r="D1" s="656"/>
      <c r="E1" s="656"/>
      <c r="H1" s="45"/>
      <c r="I1" s="736" t="s">
        <v>387</v>
      </c>
      <c r="J1" s="736"/>
    </row>
    <row r="2" spans="1:10" ht="15">
      <c r="A2" s="743" t="s">
        <v>0</v>
      </c>
      <c r="B2" s="743"/>
      <c r="C2" s="743"/>
      <c r="D2" s="743"/>
      <c r="E2" s="743"/>
      <c r="F2" s="743"/>
      <c r="G2" s="743"/>
      <c r="H2" s="743"/>
      <c r="I2" s="743"/>
      <c r="J2" s="743"/>
    </row>
    <row r="3" spans="1:10" ht="20.25">
      <c r="A3" s="653" t="s">
        <v>684</v>
      </c>
      <c r="B3" s="653"/>
      <c r="C3" s="653"/>
      <c r="D3" s="653"/>
      <c r="E3" s="653"/>
      <c r="F3" s="653"/>
      <c r="G3" s="653"/>
      <c r="H3" s="653"/>
      <c r="I3" s="653"/>
      <c r="J3" s="653"/>
    </row>
    <row r="4" ht="10.5" customHeight="1"/>
    <row r="5" spans="1:11" s="17" customFormat="1" ht="18.75" customHeight="1">
      <c r="A5" s="870" t="s">
        <v>447</v>
      </c>
      <c r="B5" s="870"/>
      <c r="C5" s="870"/>
      <c r="D5" s="870"/>
      <c r="E5" s="870"/>
      <c r="F5" s="870"/>
      <c r="G5" s="870"/>
      <c r="H5" s="870"/>
      <c r="I5" s="870"/>
      <c r="J5" s="870"/>
      <c r="K5" s="870"/>
    </row>
    <row r="6" spans="1:10" s="17" customFormat="1" ht="15.75" customHeight="1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1" s="17" customFormat="1" ht="12.75">
      <c r="A7" s="655" t="s">
        <v>990</v>
      </c>
      <c r="B7" s="655"/>
      <c r="E7" s="803"/>
      <c r="F7" s="803"/>
      <c r="G7" s="803"/>
      <c r="H7" s="803"/>
      <c r="I7" s="803" t="s">
        <v>955</v>
      </c>
      <c r="J7" s="803"/>
      <c r="K7" s="803"/>
    </row>
    <row r="8" spans="3:10" s="15" customFormat="1" ht="15.75" hidden="1">
      <c r="C8" s="743" t="s">
        <v>15</v>
      </c>
      <c r="D8" s="743"/>
      <c r="E8" s="743"/>
      <c r="F8" s="743"/>
      <c r="G8" s="743"/>
      <c r="H8" s="743"/>
      <c r="I8" s="743"/>
      <c r="J8" s="743"/>
    </row>
    <row r="9" spans="1:19" ht="30" customHeight="1">
      <c r="A9" s="734" t="s">
        <v>24</v>
      </c>
      <c r="B9" s="734" t="s">
        <v>37</v>
      </c>
      <c r="C9" s="766" t="s">
        <v>685</v>
      </c>
      <c r="D9" s="801"/>
      <c r="E9" s="766" t="s">
        <v>38</v>
      </c>
      <c r="F9" s="801"/>
      <c r="G9" s="766" t="s">
        <v>39</v>
      </c>
      <c r="H9" s="801"/>
      <c r="I9" s="657" t="s">
        <v>107</v>
      </c>
      <c r="J9" s="657"/>
      <c r="K9" s="734" t="s">
        <v>251</v>
      </c>
      <c r="R9" s="9"/>
      <c r="S9" s="14"/>
    </row>
    <row r="10" spans="1:11" s="16" customFormat="1" ht="42" customHeight="1">
      <c r="A10" s="735"/>
      <c r="B10" s="735"/>
      <c r="C10" s="5" t="s">
        <v>40</v>
      </c>
      <c r="D10" s="5" t="s">
        <v>106</v>
      </c>
      <c r="E10" s="5" t="s">
        <v>40</v>
      </c>
      <c r="F10" s="5" t="s">
        <v>106</v>
      </c>
      <c r="G10" s="5" t="s">
        <v>40</v>
      </c>
      <c r="H10" s="5" t="s">
        <v>106</v>
      </c>
      <c r="I10" s="5" t="s">
        <v>141</v>
      </c>
      <c r="J10" s="5" t="s">
        <v>142</v>
      </c>
      <c r="K10" s="735"/>
    </row>
    <row r="11" spans="1:11" ht="12.75">
      <c r="A11" s="160">
        <v>1</v>
      </c>
      <c r="B11" s="160">
        <v>2</v>
      </c>
      <c r="C11" s="160">
        <v>3</v>
      </c>
      <c r="D11" s="160">
        <v>4</v>
      </c>
      <c r="E11" s="160">
        <v>5</v>
      </c>
      <c r="F11" s="160">
        <v>6</v>
      </c>
      <c r="G11" s="160">
        <v>7</v>
      </c>
      <c r="H11" s="160">
        <v>8</v>
      </c>
      <c r="I11" s="160">
        <v>9</v>
      </c>
      <c r="J11" s="160">
        <v>10</v>
      </c>
      <c r="K11" s="3">
        <v>11</v>
      </c>
    </row>
    <row r="12" spans="1:11" ht="12.75">
      <c r="A12" s="8">
        <v>1</v>
      </c>
      <c r="B12" s="21" t="s">
        <v>832</v>
      </c>
      <c r="C12" s="867">
        <v>105</v>
      </c>
      <c r="D12" s="867">
        <v>55.2</v>
      </c>
      <c r="E12" s="867">
        <v>92</v>
      </c>
      <c r="F12" s="867">
        <v>55.2</v>
      </c>
      <c r="G12" s="171"/>
      <c r="H12" s="171"/>
      <c r="I12" s="171"/>
      <c r="J12" s="171"/>
      <c r="K12" s="171"/>
    </row>
    <row r="13" spans="1:11" ht="12.75">
      <c r="A13" s="8">
        <v>2</v>
      </c>
      <c r="B13" s="21" t="s">
        <v>833</v>
      </c>
      <c r="C13" s="868"/>
      <c r="D13" s="868"/>
      <c r="E13" s="868"/>
      <c r="F13" s="868"/>
      <c r="G13" s="171"/>
      <c r="H13" s="171"/>
      <c r="I13" s="171"/>
      <c r="J13" s="171"/>
      <c r="K13" s="171"/>
    </row>
    <row r="14" spans="1:11" ht="12.75">
      <c r="A14" s="8">
        <v>3</v>
      </c>
      <c r="B14" s="21" t="s">
        <v>834</v>
      </c>
      <c r="C14" s="868"/>
      <c r="D14" s="868"/>
      <c r="E14" s="868"/>
      <c r="F14" s="868"/>
      <c r="G14" s="171"/>
      <c r="H14" s="171"/>
      <c r="I14" s="171"/>
      <c r="J14" s="171"/>
      <c r="K14" s="171"/>
    </row>
    <row r="15" spans="1:11" ht="12.75">
      <c r="A15" s="8">
        <v>4</v>
      </c>
      <c r="B15" s="21" t="s">
        <v>835</v>
      </c>
      <c r="C15" s="869"/>
      <c r="D15" s="869"/>
      <c r="E15" s="869"/>
      <c r="F15" s="869"/>
      <c r="G15" s="171"/>
      <c r="H15" s="171"/>
      <c r="I15" s="171"/>
      <c r="J15" s="171"/>
      <c r="K15" s="171"/>
    </row>
    <row r="16" spans="1:11" ht="12.75">
      <c r="A16" s="3" t="s">
        <v>18</v>
      </c>
      <c r="B16" s="9"/>
      <c r="C16" s="8">
        <f aca="true" t="shared" si="0" ref="C16:K16">SUM(C12:C15)</f>
        <v>105</v>
      </c>
      <c r="D16" s="8">
        <f t="shared" si="0"/>
        <v>55.2</v>
      </c>
      <c r="E16" s="8">
        <f t="shared" si="0"/>
        <v>92</v>
      </c>
      <c r="F16" s="8">
        <f t="shared" si="0"/>
        <v>55.2</v>
      </c>
      <c r="G16" s="8">
        <f t="shared" si="0"/>
        <v>0</v>
      </c>
      <c r="H16" s="8">
        <f t="shared" si="0"/>
        <v>0</v>
      </c>
      <c r="I16" s="8">
        <f t="shared" si="0"/>
        <v>0</v>
      </c>
      <c r="J16" s="8">
        <f t="shared" si="0"/>
        <v>0</v>
      </c>
      <c r="K16" s="8">
        <f t="shared" si="0"/>
        <v>0</v>
      </c>
    </row>
    <row r="17" spans="1:11" s="14" customFormat="1" ht="30.75" customHeight="1">
      <c r="A17" s="874" t="s">
        <v>1046</v>
      </c>
      <c r="B17" s="874"/>
      <c r="C17" s="874"/>
      <c r="D17" s="874"/>
      <c r="E17" s="874"/>
      <c r="F17" s="874"/>
      <c r="G17" s="874"/>
      <c r="H17" s="874"/>
      <c r="I17" s="874"/>
      <c r="J17" s="874"/>
      <c r="K17" s="874"/>
    </row>
    <row r="18" s="14" customFormat="1" ht="12.75">
      <c r="A18" s="12"/>
    </row>
    <row r="19" s="14" customFormat="1" ht="12.75">
      <c r="A19" s="12"/>
    </row>
    <row r="20" s="14" customFormat="1" ht="12.75">
      <c r="A20" s="12"/>
    </row>
    <row r="21" spans="2:16" s="17" customFormat="1" ht="13.5" customHeight="1">
      <c r="B21" s="89"/>
      <c r="C21" s="89"/>
      <c r="D21" s="89"/>
      <c r="E21" s="89"/>
      <c r="F21" s="89"/>
      <c r="G21" s="89"/>
      <c r="H21" s="89"/>
      <c r="I21" s="666" t="s">
        <v>12</v>
      </c>
      <c r="J21" s="666"/>
      <c r="K21" s="89"/>
      <c r="L21" s="89"/>
      <c r="M21" s="89"/>
      <c r="N21" s="89"/>
      <c r="O21" s="89"/>
      <c r="P21" s="89"/>
    </row>
    <row r="22" spans="1:16" s="17" customFormat="1" ht="12.75" customHeight="1">
      <c r="A22" s="667" t="s">
        <v>13</v>
      </c>
      <c r="B22" s="667"/>
      <c r="C22" s="667"/>
      <c r="D22" s="667"/>
      <c r="E22" s="667"/>
      <c r="F22" s="667"/>
      <c r="G22" s="667"/>
      <c r="H22" s="667"/>
      <c r="I22" s="667"/>
      <c r="J22" s="667"/>
      <c r="K22" s="89"/>
      <c r="L22" s="89"/>
      <c r="M22" s="89"/>
      <c r="N22" s="89"/>
      <c r="O22" s="89"/>
      <c r="P22" s="89"/>
    </row>
    <row r="23" spans="1:16" s="17" customFormat="1" ht="12.75" customHeight="1">
      <c r="A23" s="667" t="s">
        <v>19</v>
      </c>
      <c r="B23" s="667"/>
      <c r="C23" s="667"/>
      <c r="D23" s="667"/>
      <c r="E23" s="667"/>
      <c r="F23" s="667"/>
      <c r="G23" s="667"/>
      <c r="H23" s="667"/>
      <c r="I23" s="667"/>
      <c r="J23" s="667"/>
      <c r="K23" s="89"/>
      <c r="L23" s="89"/>
      <c r="M23" s="89"/>
      <c r="N23" s="89"/>
      <c r="O23" s="89"/>
      <c r="P23" s="89"/>
    </row>
    <row r="24" spans="1:9" s="17" customFormat="1" ht="12.75">
      <c r="A24" s="16" t="s">
        <v>971</v>
      </c>
      <c r="B24" s="16"/>
      <c r="C24" s="16"/>
      <c r="D24" s="16"/>
      <c r="E24" s="16"/>
      <c r="F24" s="16"/>
      <c r="H24" s="656" t="s">
        <v>22</v>
      </c>
      <c r="I24" s="656"/>
    </row>
    <row r="25" s="17" customFormat="1" ht="12.75">
      <c r="A25" s="16"/>
    </row>
    <row r="26" spans="1:10" ht="12.75">
      <c r="A26" s="737"/>
      <c r="B26" s="737"/>
      <c r="C26" s="737"/>
      <c r="D26" s="737"/>
      <c r="E26" s="737"/>
      <c r="F26" s="737"/>
      <c r="G26" s="737"/>
      <c r="H26" s="737"/>
      <c r="I26" s="737"/>
      <c r="J26" s="737"/>
    </row>
    <row r="30" spans="3:11" ht="12.75">
      <c r="C30">
        <v>2</v>
      </c>
      <c r="D30">
        <v>26.58</v>
      </c>
      <c r="E30">
        <v>0</v>
      </c>
      <c r="F30">
        <v>0</v>
      </c>
      <c r="G30">
        <v>0</v>
      </c>
      <c r="H30">
        <v>0</v>
      </c>
      <c r="I30">
        <v>2</v>
      </c>
      <c r="J30">
        <v>26.58</v>
      </c>
      <c r="K30">
        <v>0</v>
      </c>
    </row>
    <row r="31" spans="3:11" ht="12.75">
      <c r="C31">
        <v>9</v>
      </c>
      <c r="D31">
        <v>107.56</v>
      </c>
      <c r="E31">
        <v>0</v>
      </c>
      <c r="F31">
        <v>0</v>
      </c>
      <c r="G31">
        <v>9</v>
      </c>
      <c r="H31">
        <v>107.56</v>
      </c>
      <c r="I31">
        <v>0</v>
      </c>
      <c r="J31">
        <v>0</v>
      </c>
      <c r="K31">
        <v>0</v>
      </c>
    </row>
    <row r="32" spans="3:11" ht="12.75">
      <c r="C32">
        <v>3</v>
      </c>
      <c r="D32">
        <v>36.25</v>
      </c>
      <c r="E32">
        <v>0</v>
      </c>
      <c r="F32">
        <v>0</v>
      </c>
      <c r="G32">
        <v>3</v>
      </c>
      <c r="H32">
        <v>36.25</v>
      </c>
      <c r="I32">
        <v>0</v>
      </c>
      <c r="J32">
        <v>0</v>
      </c>
      <c r="K32">
        <v>0</v>
      </c>
    </row>
    <row r="33" spans="3:11" ht="12.75">
      <c r="C33">
        <v>1</v>
      </c>
      <c r="D33">
        <v>13.29</v>
      </c>
      <c r="E33">
        <v>0</v>
      </c>
      <c r="F33">
        <v>0</v>
      </c>
      <c r="G33">
        <v>1</v>
      </c>
      <c r="H33">
        <v>13.29</v>
      </c>
      <c r="I33">
        <v>0</v>
      </c>
      <c r="J33">
        <v>0</v>
      </c>
      <c r="K33">
        <v>0</v>
      </c>
    </row>
    <row r="36" spans="3:4" ht="12.75">
      <c r="C36">
        <v>92</v>
      </c>
      <c r="D36">
        <v>55.2</v>
      </c>
    </row>
    <row r="38" spans="3:4" ht="12.75">
      <c r="C38">
        <f>C30+C36</f>
        <v>94</v>
      </c>
      <c r="D38">
        <f>D30+D36</f>
        <v>81.78</v>
      </c>
    </row>
  </sheetData>
  <sheetProtection/>
  <mergeCells count="26">
    <mergeCell ref="A26:J26"/>
    <mergeCell ref="E9:F9"/>
    <mergeCell ref="C9:D9"/>
    <mergeCell ref="H24:I24"/>
    <mergeCell ref="A23:J23"/>
    <mergeCell ref="D12:D15"/>
    <mergeCell ref="E12:E15"/>
    <mergeCell ref="F12:F15"/>
    <mergeCell ref="A17:K17"/>
    <mergeCell ref="K9:K10"/>
    <mergeCell ref="I1:J1"/>
    <mergeCell ref="A7:B7"/>
    <mergeCell ref="A9:A10"/>
    <mergeCell ref="D1:E1"/>
    <mergeCell ref="B9:B10"/>
    <mergeCell ref="A5:K5"/>
    <mergeCell ref="I7:K7"/>
    <mergeCell ref="G9:H9"/>
    <mergeCell ref="E7:H7"/>
    <mergeCell ref="I9:J9"/>
    <mergeCell ref="A3:J3"/>
    <mergeCell ref="A2:J2"/>
    <mergeCell ref="A22:J22"/>
    <mergeCell ref="C8:J8"/>
    <mergeCell ref="I21:J21"/>
    <mergeCell ref="C12:C1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view="pageBreakPreview" zoomScale="90" zoomScaleSheetLayoutView="90" zoomScalePageLayoutView="0" workbookViewId="0" topLeftCell="A1">
      <selection activeCell="E12" sqref="E12:E23"/>
    </sheetView>
  </sheetViews>
  <sheetFormatPr defaultColWidth="9.140625" defaultRowHeight="12.75"/>
  <cols>
    <col min="2" max="2" width="19.00390625" style="0" customWidth="1"/>
    <col min="3" max="3" width="15.140625" style="175" customWidth="1"/>
    <col min="4" max="4" width="15.8515625" style="175" customWidth="1"/>
    <col min="5" max="5" width="38.00390625" style="0" customWidth="1"/>
    <col min="6" max="6" width="13.57421875" style="0" customWidth="1"/>
    <col min="7" max="7" width="9.7109375" style="0" customWidth="1"/>
    <col min="8" max="8" width="10.421875" style="0" customWidth="1"/>
    <col min="9" max="9" width="11.140625" style="0" customWidth="1"/>
    <col min="10" max="10" width="16.28125" style="175" customWidth="1"/>
    <col min="11" max="11" width="15.00390625" style="0" customWidth="1"/>
  </cols>
  <sheetData>
    <row r="1" spans="4:11" ht="22.5" customHeight="1">
      <c r="D1" s="656"/>
      <c r="E1" s="656"/>
      <c r="H1" s="45"/>
      <c r="J1" s="736" t="s">
        <v>69</v>
      </c>
      <c r="K1" s="736"/>
    </row>
    <row r="2" spans="1:10" ht="15">
      <c r="A2" s="743" t="s">
        <v>0</v>
      </c>
      <c r="B2" s="743"/>
      <c r="C2" s="743"/>
      <c r="D2" s="743"/>
      <c r="E2" s="743"/>
      <c r="F2" s="743"/>
      <c r="G2" s="743"/>
      <c r="H2" s="743"/>
      <c r="I2" s="743"/>
      <c r="J2" s="743"/>
    </row>
    <row r="3" spans="1:10" ht="18">
      <c r="A3" s="777" t="s">
        <v>648</v>
      </c>
      <c r="B3" s="777"/>
      <c r="C3" s="777"/>
      <c r="D3" s="777"/>
      <c r="E3" s="777"/>
      <c r="F3" s="777"/>
      <c r="G3" s="777"/>
      <c r="H3" s="777"/>
      <c r="I3" s="777"/>
      <c r="J3" s="777"/>
    </row>
    <row r="4" ht="10.5" customHeight="1"/>
    <row r="5" spans="1:12" s="17" customFormat="1" ht="15.75" customHeight="1">
      <c r="A5" s="878" t="s">
        <v>448</v>
      </c>
      <c r="B5" s="878"/>
      <c r="C5" s="878"/>
      <c r="D5" s="878"/>
      <c r="E5" s="878"/>
      <c r="F5" s="878"/>
      <c r="G5" s="878"/>
      <c r="H5" s="878"/>
      <c r="I5" s="878"/>
      <c r="J5" s="878"/>
      <c r="K5" s="878"/>
      <c r="L5" s="466"/>
    </row>
    <row r="6" spans="1:10" s="17" customFormat="1" ht="15.75" customHeight="1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1" s="17" customFormat="1" ht="12.75">
      <c r="A7" s="655" t="s">
        <v>990</v>
      </c>
      <c r="B7" s="655"/>
      <c r="C7" s="139"/>
      <c r="D7" s="139"/>
      <c r="I7" s="803" t="s">
        <v>955</v>
      </c>
      <c r="J7" s="803"/>
      <c r="K7" s="803"/>
    </row>
    <row r="8" spans="3:10" s="15" customFormat="1" ht="15.75" hidden="1">
      <c r="C8" s="743" t="s">
        <v>15</v>
      </c>
      <c r="D8" s="743"/>
      <c r="E8" s="743"/>
      <c r="F8" s="743"/>
      <c r="G8" s="743"/>
      <c r="H8" s="743"/>
      <c r="I8" s="743"/>
      <c r="J8" s="743"/>
    </row>
    <row r="9" spans="1:19" ht="30" customHeight="1">
      <c r="A9" s="734" t="s">
        <v>24</v>
      </c>
      <c r="B9" s="734" t="s">
        <v>37</v>
      </c>
      <c r="C9" s="766" t="s">
        <v>686</v>
      </c>
      <c r="D9" s="801"/>
      <c r="E9" s="766" t="s">
        <v>487</v>
      </c>
      <c r="F9" s="801"/>
      <c r="G9" s="766" t="s">
        <v>39</v>
      </c>
      <c r="H9" s="801"/>
      <c r="I9" s="657" t="s">
        <v>107</v>
      </c>
      <c r="J9" s="657"/>
      <c r="K9" s="734" t="s">
        <v>252</v>
      </c>
      <c r="R9" s="9"/>
      <c r="S9" s="14"/>
    </row>
    <row r="10" spans="1:11" s="16" customFormat="1" ht="46.5" customHeight="1">
      <c r="A10" s="735"/>
      <c r="B10" s="735"/>
      <c r="C10" s="5" t="s">
        <v>40</v>
      </c>
      <c r="D10" s="5" t="s">
        <v>106</v>
      </c>
      <c r="E10" s="5" t="s">
        <v>40</v>
      </c>
      <c r="F10" s="5" t="s">
        <v>106</v>
      </c>
      <c r="G10" s="5" t="s">
        <v>40</v>
      </c>
      <c r="H10" s="5" t="s">
        <v>106</v>
      </c>
      <c r="I10" s="5" t="s">
        <v>141</v>
      </c>
      <c r="J10" s="5" t="s">
        <v>142</v>
      </c>
      <c r="K10" s="735"/>
    </row>
    <row r="11" spans="1:11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</row>
    <row r="12" spans="1:11" ht="12.75" customHeight="1">
      <c r="A12" s="875" t="s">
        <v>1045</v>
      </c>
      <c r="B12" s="21" t="s">
        <v>1021</v>
      </c>
      <c r="C12" s="577">
        <v>308</v>
      </c>
      <c r="D12" s="8">
        <v>15.4</v>
      </c>
      <c r="E12" s="579">
        <v>308</v>
      </c>
      <c r="F12" s="8">
        <v>15.4</v>
      </c>
      <c r="G12" s="578"/>
      <c r="H12" s="476"/>
      <c r="I12" s="476"/>
      <c r="J12" s="544"/>
      <c r="K12" s="476"/>
    </row>
    <row r="13" spans="1:11" ht="12.75">
      <c r="A13" s="876"/>
      <c r="B13" s="21" t="s">
        <v>1022</v>
      </c>
      <c r="C13" s="576"/>
      <c r="D13" s="573"/>
      <c r="E13" s="579"/>
      <c r="F13" s="19"/>
      <c r="G13" s="476"/>
      <c r="H13" s="476"/>
      <c r="I13" s="476"/>
      <c r="J13" s="544"/>
      <c r="K13" s="476"/>
    </row>
    <row r="14" spans="1:14" ht="12.75" customHeight="1">
      <c r="A14" s="876"/>
      <c r="B14" s="21" t="s">
        <v>1023</v>
      </c>
      <c r="C14" s="8"/>
      <c r="D14" s="8"/>
      <c r="E14" s="579"/>
      <c r="F14" s="8"/>
      <c r="G14" s="476"/>
      <c r="H14" s="476"/>
      <c r="I14" s="476"/>
      <c r="J14" s="544"/>
      <c r="K14" s="476"/>
      <c r="N14" s="16" t="s">
        <v>971</v>
      </c>
    </row>
    <row r="15" spans="1:11" ht="12.75">
      <c r="A15" s="876"/>
      <c r="B15" s="21" t="s">
        <v>1024</v>
      </c>
      <c r="C15" s="576"/>
      <c r="D15" s="573"/>
      <c r="E15" s="579"/>
      <c r="F15" s="8"/>
      <c r="G15" s="476"/>
      <c r="H15" s="476"/>
      <c r="I15" s="476"/>
      <c r="J15" s="544"/>
      <c r="K15" s="476"/>
    </row>
    <row r="16" spans="1:11" ht="12.75">
      <c r="A16" s="876"/>
      <c r="B16" s="21" t="s">
        <v>1025</v>
      </c>
      <c r="C16" s="576"/>
      <c r="D16" s="573"/>
      <c r="E16" s="579"/>
      <c r="F16" s="8"/>
      <c r="G16" s="476"/>
      <c r="H16" s="476"/>
      <c r="I16" s="476"/>
      <c r="J16" s="544"/>
      <c r="K16" s="476"/>
    </row>
    <row r="17" spans="1:11" ht="12.75">
      <c r="A17" s="876"/>
      <c r="B17" s="21" t="s">
        <v>1026</v>
      </c>
      <c r="C17" s="576">
        <v>151</v>
      </c>
      <c r="D17" s="573">
        <v>7.55</v>
      </c>
      <c r="E17" s="579">
        <v>151</v>
      </c>
      <c r="F17" s="8">
        <v>7.55</v>
      </c>
      <c r="G17" s="476"/>
      <c r="H17" s="476"/>
      <c r="I17" s="476"/>
      <c r="J17" s="544"/>
      <c r="K17" s="476"/>
    </row>
    <row r="18" spans="1:11" ht="12.75">
      <c r="A18" s="876"/>
      <c r="B18" s="21" t="s">
        <v>1027</v>
      </c>
      <c r="C18" s="576"/>
      <c r="D18" s="573"/>
      <c r="E18" s="579"/>
      <c r="F18" s="8"/>
      <c r="G18" s="476"/>
      <c r="H18" s="476"/>
      <c r="I18" s="476"/>
      <c r="J18" s="544"/>
      <c r="K18" s="476"/>
    </row>
    <row r="19" spans="1:11" ht="12.75">
      <c r="A19" s="876"/>
      <c r="B19" s="21" t="s">
        <v>1028</v>
      </c>
      <c r="C19" s="576"/>
      <c r="D19" s="573"/>
      <c r="E19" s="579"/>
      <c r="F19" s="8"/>
      <c r="G19" s="476"/>
      <c r="H19" s="476"/>
      <c r="I19" s="476"/>
      <c r="J19" s="544"/>
      <c r="K19" s="476"/>
    </row>
    <row r="20" spans="1:11" ht="12.75">
      <c r="A20" s="876"/>
      <c r="B20" s="21" t="s">
        <v>1029</v>
      </c>
      <c r="C20" s="576"/>
      <c r="D20" s="573"/>
      <c r="E20" s="579"/>
      <c r="F20" s="8"/>
      <c r="G20" s="476"/>
      <c r="H20" s="476"/>
      <c r="I20" s="476"/>
      <c r="J20" s="544"/>
      <c r="K20" s="476"/>
    </row>
    <row r="21" spans="1:11" ht="12.75">
      <c r="A21" s="876"/>
      <c r="B21" s="21" t="s">
        <v>1030</v>
      </c>
      <c r="C21" s="576"/>
      <c r="D21" s="573"/>
      <c r="E21" s="579"/>
      <c r="F21" s="8"/>
      <c r="G21" s="476"/>
      <c r="H21" s="476"/>
      <c r="I21" s="476"/>
      <c r="J21" s="544"/>
      <c r="K21" s="476"/>
    </row>
    <row r="22" spans="1:11" ht="12.75">
      <c r="A22" s="876"/>
      <c r="B22" s="21" t="s">
        <v>1031</v>
      </c>
      <c r="C22" s="576"/>
      <c r="D22" s="573"/>
      <c r="E22" s="579"/>
      <c r="F22" s="8"/>
      <c r="G22" s="476"/>
      <c r="H22" s="476"/>
      <c r="I22" s="476"/>
      <c r="J22" s="544"/>
      <c r="K22" s="476"/>
    </row>
    <row r="23" spans="1:11" ht="12.75">
      <c r="A23" s="877"/>
      <c r="B23" s="21" t="s">
        <v>521</v>
      </c>
      <c r="C23" s="8"/>
      <c r="D23" s="8"/>
      <c r="E23" s="579"/>
      <c r="F23" s="40"/>
      <c r="G23" s="544"/>
      <c r="H23" s="544"/>
      <c r="I23" s="544"/>
      <c r="J23" s="410"/>
      <c r="K23" s="544"/>
    </row>
    <row r="24" spans="1:13" ht="12.75">
      <c r="A24" s="3" t="s">
        <v>18</v>
      </c>
      <c r="B24" s="9"/>
      <c r="C24" s="8">
        <f aca="true" t="shared" si="0" ref="C24:J24">SUM(C12:C23)</f>
        <v>459</v>
      </c>
      <c r="D24" s="8">
        <f t="shared" si="0"/>
        <v>22.95</v>
      </c>
      <c r="E24" s="8">
        <f t="shared" si="0"/>
        <v>459</v>
      </c>
      <c r="F24" s="8">
        <f t="shared" si="0"/>
        <v>22.95</v>
      </c>
      <c r="G24" s="8">
        <f t="shared" si="0"/>
        <v>0</v>
      </c>
      <c r="H24" s="8">
        <f t="shared" si="0"/>
        <v>0</v>
      </c>
      <c r="I24" s="8">
        <f t="shared" si="0"/>
        <v>0</v>
      </c>
      <c r="J24" s="8">
        <f t="shared" si="0"/>
        <v>0</v>
      </c>
      <c r="K24" s="9"/>
      <c r="M24">
        <v>138</v>
      </c>
    </row>
    <row r="25" spans="1:13" s="14" customFormat="1" ht="12.75" customHeight="1">
      <c r="A25" s="879"/>
      <c r="B25" s="880"/>
      <c r="C25" s="880"/>
      <c r="D25" s="880"/>
      <c r="E25" s="880"/>
      <c r="F25" s="880"/>
      <c r="G25" s="880"/>
      <c r="H25" s="880"/>
      <c r="I25" s="880"/>
      <c r="J25" s="880"/>
      <c r="K25" s="880"/>
      <c r="M25" s="14">
        <v>151</v>
      </c>
    </row>
    <row r="26" spans="1:11" s="14" customFormat="1" ht="12.75">
      <c r="A26" s="881"/>
      <c r="B26" s="881"/>
      <c r="C26" s="881"/>
      <c r="D26" s="881"/>
      <c r="E26" s="881"/>
      <c r="F26" s="881"/>
      <c r="G26" s="881"/>
      <c r="H26" s="881"/>
      <c r="I26" s="881"/>
      <c r="J26" s="881"/>
      <c r="K26" s="881"/>
    </row>
    <row r="27" spans="1:11" s="14" customFormat="1" ht="12.75">
      <c r="A27" s="881"/>
      <c r="B27" s="881"/>
      <c r="C27" s="881"/>
      <c r="D27" s="881"/>
      <c r="E27" s="881"/>
      <c r="F27" s="881"/>
      <c r="G27" s="881"/>
      <c r="H27" s="881"/>
      <c r="I27" s="881"/>
      <c r="J27" s="881"/>
      <c r="K27" s="881"/>
    </row>
    <row r="28" spans="1:13" s="14" customFormat="1" ht="12.75">
      <c r="A28" s="12" t="s">
        <v>41</v>
      </c>
      <c r="C28" s="267"/>
      <c r="D28" s="267"/>
      <c r="J28" s="267"/>
      <c r="M28" s="575">
        <v>26</v>
      </c>
    </row>
    <row r="29" spans="1:13" ht="15.75" customHeight="1">
      <c r="A29" s="17"/>
      <c r="C29" s="572"/>
      <c r="D29" s="572"/>
      <c r="E29" s="450"/>
      <c r="F29" s="450"/>
      <c r="M29" s="575">
        <v>151</v>
      </c>
    </row>
    <row r="30" spans="2:16" s="17" customFormat="1" ht="13.5" customHeight="1">
      <c r="B30" s="89"/>
      <c r="C30" s="136"/>
      <c r="D30" s="136"/>
      <c r="E30" s="89"/>
      <c r="F30" s="89"/>
      <c r="G30" s="89"/>
      <c r="H30" s="89"/>
      <c r="I30" s="666" t="s">
        <v>12</v>
      </c>
      <c r="J30" s="666"/>
      <c r="K30" s="89"/>
      <c r="L30" s="89"/>
      <c r="M30" s="89">
        <f>SUM(M24:M29)</f>
        <v>466</v>
      </c>
      <c r="N30" s="89"/>
      <c r="O30" s="89"/>
      <c r="P30" s="89"/>
    </row>
    <row r="31" spans="1:16" s="17" customFormat="1" ht="12.75" customHeight="1">
      <c r="A31" s="667" t="s">
        <v>13</v>
      </c>
      <c r="B31" s="667"/>
      <c r="C31" s="667"/>
      <c r="D31" s="667"/>
      <c r="E31" s="667"/>
      <c r="F31" s="667"/>
      <c r="G31" s="667"/>
      <c r="H31" s="667"/>
      <c r="I31" s="667"/>
      <c r="J31" s="667"/>
      <c r="K31" s="89"/>
      <c r="L31" s="89"/>
      <c r="M31" s="89"/>
      <c r="N31" s="89"/>
      <c r="O31" s="89"/>
      <c r="P31" s="89"/>
    </row>
    <row r="32" spans="1:16" s="17" customFormat="1" ht="12.75" customHeight="1">
      <c r="A32" s="667" t="s">
        <v>19</v>
      </c>
      <c r="B32" s="667"/>
      <c r="C32" s="667"/>
      <c r="D32" s="667"/>
      <c r="E32" s="667"/>
      <c r="F32" s="667"/>
      <c r="G32" s="667"/>
      <c r="H32" s="667"/>
      <c r="I32" s="667"/>
      <c r="J32" s="667"/>
      <c r="K32" s="89"/>
      <c r="L32" s="89"/>
      <c r="M32" s="89"/>
      <c r="N32" s="89"/>
      <c r="O32" s="89"/>
      <c r="P32" s="89"/>
    </row>
    <row r="33" spans="1:10" s="17" customFormat="1" ht="12.75">
      <c r="A33" s="16" t="s">
        <v>968</v>
      </c>
      <c r="B33" s="16"/>
      <c r="C33" s="1"/>
      <c r="D33" s="1"/>
      <c r="E33" s="16"/>
      <c r="F33" s="16"/>
      <c r="H33" s="656" t="s">
        <v>22</v>
      </c>
      <c r="I33" s="656"/>
      <c r="J33" s="139"/>
    </row>
    <row r="34" spans="1:10" s="17" customFormat="1" ht="12.75">
      <c r="A34" s="16"/>
      <c r="C34" s="139"/>
      <c r="D34" s="139"/>
      <c r="J34" s="139"/>
    </row>
    <row r="35" spans="1:10" ht="12.75">
      <c r="A35" s="737"/>
      <c r="B35" s="737"/>
      <c r="C35" s="737"/>
      <c r="D35" s="737"/>
      <c r="E35" s="737"/>
      <c r="F35" s="737"/>
      <c r="G35" s="737"/>
      <c r="H35" s="737"/>
      <c r="I35" s="737"/>
      <c r="J35" s="737"/>
    </row>
  </sheetData>
  <sheetProtection/>
  <mergeCells count="22">
    <mergeCell ref="A31:J31"/>
    <mergeCell ref="K9:K10"/>
    <mergeCell ref="G9:H9"/>
    <mergeCell ref="I30:J30"/>
    <mergeCell ref="E9:F9"/>
    <mergeCell ref="A25:K27"/>
    <mergeCell ref="I7:K7"/>
    <mergeCell ref="A5:K5"/>
    <mergeCell ref="C9:D9"/>
    <mergeCell ref="A7:B7"/>
    <mergeCell ref="A9:A10"/>
    <mergeCell ref="B9:B10"/>
    <mergeCell ref="A35:J35"/>
    <mergeCell ref="C8:J8"/>
    <mergeCell ref="J1:K1"/>
    <mergeCell ref="I9:J9"/>
    <mergeCell ref="D1:E1"/>
    <mergeCell ref="A2:J2"/>
    <mergeCell ref="A3:J3"/>
    <mergeCell ref="A12:A23"/>
    <mergeCell ref="H33:I33"/>
    <mergeCell ref="A32:J32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view="pageBreakPreview" zoomScale="90" zoomScaleSheetLayoutView="90" zoomScalePageLayoutView="0" workbookViewId="0" topLeftCell="A13">
      <selection activeCell="A40" sqref="A40"/>
    </sheetView>
  </sheetViews>
  <sheetFormatPr defaultColWidth="9.140625" defaultRowHeight="12.75"/>
  <cols>
    <col min="2" max="2" width="14.140625" style="0" customWidth="1"/>
    <col min="3" max="3" width="12.57421875" style="175" customWidth="1"/>
    <col min="4" max="4" width="10.57421875" style="175" customWidth="1"/>
    <col min="5" max="5" width="25.421875" style="0" customWidth="1"/>
    <col min="6" max="6" width="13.57421875" style="0" customWidth="1"/>
    <col min="7" max="7" width="9.7109375" style="0" customWidth="1"/>
    <col min="8" max="8" width="10.421875" style="0" customWidth="1"/>
    <col min="9" max="9" width="12.28125" style="0" customWidth="1"/>
    <col min="10" max="10" width="15.421875" style="0" customWidth="1"/>
    <col min="11" max="11" width="15.00390625" style="0" customWidth="1"/>
  </cols>
  <sheetData>
    <row r="1" spans="4:11" ht="22.5" customHeight="1">
      <c r="D1" s="656"/>
      <c r="E1" s="656"/>
      <c r="H1" s="45"/>
      <c r="J1" s="736" t="s">
        <v>488</v>
      </c>
      <c r="K1" s="736"/>
    </row>
    <row r="2" spans="1:10" ht="15">
      <c r="A2" s="743" t="s">
        <v>0</v>
      </c>
      <c r="B2" s="743"/>
      <c r="C2" s="743"/>
      <c r="D2" s="743"/>
      <c r="E2" s="743"/>
      <c r="F2" s="743"/>
      <c r="G2" s="743"/>
      <c r="H2" s="743"/>
      <c r="I2" s="743"/>
      <c r="J2" s="743"/>
    </row>
    <row r="3" spans="1:10" ht="18">
      <c r="A3" s="777" t="s">
        <v>648</v>
      </c>
      <c r="B3" s="777"/>
      <c r="C3" s="777"/>
      <c r="D3" s="777"/>
      <c r="E3" s="777"/>
      <c r="F3" s="777"/>
      <c r="G3" s="777"/>
      <c r="H3" s="777"/>
      <c r="I3" s="777"/>
      <c r="J3" s="777"/>
    </row>
    <row r="4" ht="10.5" customHeight="1"/>
    <row r="5" spans="1:12" s="17" customFormat="1" ht="15.75" customHeight="1">
      <c r="A5" s="882" t="s">
        <v>498</v>
      </c>
      <c r="B5" s="882"/>
      <c r="C5" s="882"/>
      <c r="D5" s="882"/>
      <c r="E5" s="882"/>
      <c r="F5" s="882"/>
      <c r="G5" s="882"/>
      <c r="H5" s="882"/>
      <c r="I5" s="882"/>
      <c r="J5" s="882"/>
      <c r="K5" s="882"/>
      <c r="L5" s="470"/>
    </row>
    <row r="6" spans="1:10" s="17" customFormat="1" ht="15.75" customHeight="1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1" s="17" customFormat="1" ht="12.75">
      <c r="A7" s="655" t="s">
        <v>990</v>
      </c>
      <c r="B7" s="655"/>
      <c r="C7" s="139"/>
      <c r="D7" s="139"/>
      <c r="I7" s="803" t="s">
        <v>956</v>
      </c>
      <c r="J7" s="803"/>
      <c r="K7" s="803"/>
    </row>
    <row r="8" spans="3:10" s="15" customFormat="1" ht="15.75" hidden="1">
      <c r="C8" s="743" t="s">
        <v>15</v>
      </c>
      <c r="D8" s="743"/>
      <c r="E8" s="743"/>
      <c r="F8" s="743"/>
      <c r="G8" s="743"/>
      <c r="H8" s="743"/>
      <c r="I8" s="743"/>
      <c r="J8" s="743"/>
    </row>
    <row r="9" spans="1:19" ht="31.5" customHeight="1">
      <c r="A9" s="734" t="s">
        <v>24</v>
      </c>
      <c r="B9" s="734" t="s">
        <v>37</v>
      </c>
      <c r="C9" s="766" t="s">
        <v>760</v>
      </c>
      <c r="D9" s="801"/>
      <c r="E9" s="766" t="s">
        <v>487</v>
      </c>
      <c r="F9" s="801"/>
      <c r="G9" s="766" t="s">
        <v>39</v>
      </c>
      <c r="H9" s="801"/>
      <c r="I9" s="657" t="s">
        <v>107</v>
      </c>
      <c r="J9" s="657"/>
      <c r="K9" s="734" t="s">
        <v>523</v>
      </c>
      <c r="R9" s="9"/>
      <c r="S9" s="14"/>
    </row>
    <row r="10" spans="1:11" s="16" customFormat="1" ht="46.5" customHeight="1">
      <c r="A10" s="735"/>
      <c r="B10" s="735"/>
      <c r="C10" s="5" t="s">
        <v>40</v>
      </c>
      <c r="D10" s="5" t="s">
        <v>106</v>
      </c>
      <c r="E10" s="5" t="s">
        <v>40</v>
      </c>
      <c r="F10" s="5" t="s">
        <v>106</v>
      </c>
      <c r="G10" s="5" t="s">
        <v>40</v>
      </c>
      <c r="H10" s="5" t="s">
        <v>106</v>
      </c>
      <c r="I10" s="5" t="s">
        <v>141</v>
      </c>
      <c r="J10" s="5" t="s">
        <v>142</v>
      </c>
      <c r="K10" s="735"/>
    </row>
    <row r="11" spans="1:11" ht="12.75">
      <c r="A11" s="315">
        <v>1</v>
      </c>
      <c r="B11" s="315">
        <v>2</v>
      </c>
      <c r="C11" s="315">
        <v>3</v>
      </c>
      <c r="D11" s="315">
        <v>4</v>
      </c>
      <c r="E11" s="315">
        <v>5</v>
      </c>
      <c r="F11" s="315">
        <v>6</v>
      </c>
      <c r="G11" s="315">
        <v>7</v>
      </c>
      <c r="H11" s="315">
        <v>8</v>
      </c>
      <c r="I11" s="315">
        <v>9</v>
      </c>
      <c r="J11" s="315">
        <v>10</v>
      </c>
      <c r="K11" s="315">
        <v>11</v>
      </c>
    </row>
    <row r="12" spans="1:11" ht="12.75">
      <c r="A12" s="875" t="s">
        <v>1045</v>
      </c>
      <c r="B12" s="21" t="s">
        <v>1021</v>
      </c>
      <c r="C12" s="523"/>
      <c r="D12" s="410"/>
      <c r="E12" s="485"/>
      <c r="F12" s="8"/>
      <c r="G12" s="8"/>
      <c r="H12" s="443"/>
      <c r="I12" s="544"/>
      <c r="J12" s="544"/>
      <c r="K12" s="8">
        <v>0</v>
      </c>
    </row>
    <row r="13" spans="1:11" ht="12.75">
      <c r="A13" s="876"/>
      <c r="B13" s="21" t="s">
        <v>1022</v>
      </c>
      <c r="C13" s="523"/>
      <c r="D13" s="410"/>
      <c r="E13" s="485"/>
      <c r="F13" s="8"/>
      <c r="G13" s="8"/>
      <c r="H13" s="443"/>
      <c r="I13" s="544"/>
      <c r="J13" s="544"/>
      <c r="K13" s="8"/>
    </row>
    <row r="14" spans="1:11" ht="12.75">
      <c r="A14" s="876"/>
      <c r="B14" s="21" t="s">
        <v>1023</v>
      </c>
      <c r="C14" s="523"/>
      <c r="D14" s="410"/>
      <c r="E14" s="485"/>
      <c r="F14" s="8"/>
      <c r="G14" s="8"/>
      <c r="H14" s="443"/>
      <c r="I14" s="544"/>
      <c r="J14" s="544"/>
      <c r="K14" s="8"/>
    </row>
    <row r="15" spans="1:11" ht="12.75">
      <c r="A15" s="876"/>
      <c r="B15" s="21" t="s">
        <v>1024</v>
      </c>
      <c r="C15" s="523"/>
      <c r="D15" s="410"/>
      <c r="E15" s="485"/>
      <c r="F15" s="8"/>
      <c r="G15" s="8"/>
      <c r="H15" s="443"/>
      <c r="I15" s="544"/>
      <c r="J15" s="544"/>
      <c r="K15" s="8"/>
    </row>
    <row r="16" spans="1:16" ht="12.75">
      <c r="A16" s="876"/>
      <c r="B16" s="21" t="s">
        <v>1025</v>
      </c>
      <c r="C16" s="523"/>
      <c r="D16" s="410"/>
      <c r="E16" s="485"/>
      <c r="F16" s="8"/>
      <c r="G16" s="8"/>
      <c r="H16" s="443"/>
      <c r="I16" s="410"/>
      <c r="J16" s="410"/>
      <c r="K16" s="8"/>
      <c r="P16" s="573"/>
    </row>
    <row r="17" spans="1:11" ht="12.75">
      <c r="A17" s="876"/>
      <c r="B17" s="21" t="s">
        <v>1026</v>
      </c>
      <c r="C17" s="523"/>
      <c r="D17" s="410"/>
      <c r="E17" s="485"/>
      <c r="F17" s="8"/>
      <c r="G17" s="8"/>
      <c r="H17" s="443"/>
      <c r="I17" s="410"/>
      <c r="J17" s="410"/>
      <c r="K17" s="8"/>
    </row>
    <row r="18" spans="1:11" ht="12.75">
      <c r="A18" s="876"/>
      <c r="B18" s="21" t="s">
        <v>1027</v>
      </c>
      <c r="C18" s="523"/>
      <c r="D18" s="410"/>
      <c r="E18" s="485"/>
      <c r="F18" s="8"/>
      <c r="G18" s="8"/>
      <c r="H18" s="443"/>
      <c r="I18" s="410"/>
      <c r="J18" s="410"/>
      <c r="K18" s="8"/>
    </row>
    <row r="19" spans="1:11" ht="12.75">
      <c r="A19" s="876"/>
      <c r="B19" s="21" t="s">
        <v>1028</v>
      </c>
      <c r="C19" s="523"/>
      <c r="D19" s="410"/>
      <c r="E19" s="485"/>
      <c r="F19" s="8"/>
      <c r="G19" s="8"/>
      <c r="H19" s="443"/>
      <c r="I19" s="9"/>
      <c r="J19" s="410"/>
      <c r="K19" s="8"/>
    </row>
    <row r="20" spans="1:11" ht="12.75">
      <c r="A20" s="876"/>
      <c r="B20" s="21" t="s">
        <v>1029</v>
      </c>
      <c r="C20" s="523">
        <v>26</v>
      </c>
      <c r="D20" s="410">
        <v>1.3</v>
      </c>
      <c r="E20" s="485">
        <v>26</v>
      </c>
      <c r="F20" s="443">
        <v>1.3</v>
      </c>
      <c r="G20" s="443"/>
      <c r="H20" s="443"/>
      <c r="I20" s="580"/>
      <c r="J20" s="580"/>
      <c r="K20" s="8"/>
    </row>
    <row r="21" spans="1:11" ht="12.75">
      <c r="A21" s="876"/>
      <c r="B21" s="21" t="s">
        <v>1030</v>
      </c>
      <c r="C21" s="523"/>
      <c r="D21" s="410"/>
      <c r="E21" s="485"/>
      <c r="F21" s="443"/>
      <c r="G21" s="443"/>
      <c r="H21" s="443"/>
      <c r="I21" s="581"/>
      <c r="J21" s="581"/>
      <c r="K21" s="8"/>
    </row>
    <row r="22" spans="1:11" ht="12.75">
      <c r="A22" s="876"/>
      <c r="B22" s="21" t="s">
        <v>1031</v>
      </c>
      <c r="C22" s="523"/>
      <c r="D22" s="410"/>
      <c r="E22" s="485"/>
      <c r="F22" s="443"/>
      <c r="G22" s="443"/>
      <c r="H22" s="443"/>
      <c r="I22" s="581"/>
      <c r="J22" s="581"/>
      <c r="K22" s="8"/>
    </row>
    <row r="23" spans="1:11" ht="12.75">
      <c r="A23" s="877"/>
      <c r="B23" s="21" t="s">
        <v>521</v>
      </c>
      <c r="C23" s="523">
        <v>151</v>
      </c>
      <c r="D23" s="410">
        <v>7.55</v>
      </c>
      <c r="E23" s="485"/>
      <c r="F23" s="443"/>
      <c r="G23" s="443"/>
      <c r="H23" s="443"/>
      <c r="I23" s="581">
        <v>151</v>
      </c>
      <c r="J23" s="581">
        <v>7.55</v>
      </c>
      <c r="K23" s="8"/>
    </row>
    <row r="24" spans="1:11" s="14" customFormat="1" ht="12.75">
      <c r="A24" s="3" t="s">
        <v>18</v>
      </c>
      <c r="B24" s="9"/>
      <c r="C24" s="8">
        <v>177</v>
      </c>
      <c r="D24" s="8">
        <f aca="true" t="shared" si="0" ref="D24:J24">SUM(D12:D23)</f>
        <v>8.85</v>
      </c>
      <c r="E24" s="9">
        <f t="shared" si="0"/>
        <v>26</v>
      </c>
      <c r="F24" s="9">
        <f t="shared" si="0"/>
        <v>1.3</v>
      </c>
      <c r="G24" s="9">
        <f t="shared" si="0"/>
        <v>0</v>
      </c>
      <c r="H24" s="9">
        <f t="shared" si="0"/>
        <v>0</v>
      </c>
      <c r="I24" s="9">
        <f t="shared" si="0"/>
        <v>151</v>
      </c>
      <c r="J24" s="9">
        <f t="shared" si="0"/>
        <v>7.55</v>
      </c>
      <c r="K24" s="9"/>
    </row>
    <row r="25" spans="1:11" s="14" customFormat="1" ht="12.75">
      <c r="A25" s="879" t="s">
        <v>1047</v>
      </c>
      <c r="B25" s="880"/>
      <c r="C25" s="880"/>
      <c r="D25" s="880"/>
      <c r="E25" s="880"/>
      <c r="F25" s="880"/>
      <c r="G25" s="880"/>
      <c r="H25" s="880"/>
      <c r="I25" s="880"/>
      <c r="J25" s="880"/>
      <c r="K25" s="880"/>
    </row>
    <row r="26" spans="1:11" s="14" customFormat="1" ht="12.75">
      <c r="A26" s="881"/>
      <c r="B26" s="881"/>
      <c r="C26" s="881"/>
      <c r="D26" s="881"/>
      <c r="E26" s="881"/>
      <c r="F26" s="881"/>
      <c r="G26" s="881"/>
      <c r="H26" s="881"/>
      <c r="I26" s="881"/>
      <c r="J26" s="881"/>
      <c r="K26" s="881"/>
    </row>
    <row r="27" spans="1:11" ht="15.75" customHeight="1">
      <c r="A27" s="881"/>
      <c r="B27" s="881"/>
      <c r="C27" s="881"/>
      <c r="D27" s="881"/>
      <c r="E27" s="881"/>
      <c r="F27" s="881"/>
      <c r="G27" s="881"/>
      <c r="H27" s="881"/>
      <c r="I27" s="881"/>
      <c r="J27" s="881"/>
      <c r="K27" s="881"/>
    </row>
    <row r="28" spans="2:16" s="17" customFormat="1" ht="13.5" customHeight="1">
      <c r="B28" s="89"/>
      <c r="C28" s="136"/>
      <c r="D28" s="136"/>
      <c r="E28" s="89"/>
      <c r="F28" s="89"/>
      <c r="G28" s="89"/>
      <c r="H28" s="89"/>
      <c r="I28" s="666" t="s">
        <v>12</v>
      </c>
      <c r="J28" s="666"/>
      <c r="K28" s="89"/>
      <c r="L28" s="89"/>
      <c r="M28" s="89"/>
      <c r="N28" s="89"/>
      <c r="O28" s="89"/>
      <c r="P28" s="89"/>
    </row>
    <row r="29" spans="1:16" s="17" customFormat="1" ht="12.75" customHeight="1">
      <c r="A29" s="667" t="s">
        <v>13</v>
      </c>
      <c r="B29" s="667"/>
      <c r="C29" s="667"/>
      <c r="D29" s="667"/>
      <c r="E29" s="667"/>
      <c r="F29" s="667"/>
      <c r="G29" s="667"/>
      <c r="H29" s="667"/>
      <c r="I29" s="667"/>
      <c r="J29" s="667"/>
      <c r="K29" s="89"/>
      <c r="L29" s="89"/>
      <c r="M29" s="89"/>
      <c r="N29" s="89"/>
      <c r="O29" s="89"/>
      <c r="P29" s="89"/>
    </row>
    <row r="30" spans="1:16" s="17" customFormat="1" ht="12.75" customHeight="1">
      <c r="A30" s="667" t="s">
        <v>19</v>
      </c>
      <c r="B30" s="667"/>
      <c r="C30" s="667"/>
      <c r="D30" s="667"/>
      <c r="E30" s="667"/>
      <c r="F30" s="667"/>
      <c r="G30" s="667"/>
      <c r="H30" s="667"/>
      <c r="I30" s="667"/>
      <c r="J30" s="667"/>
      <c r="K30" s="89"/>
      <c r="L30" s="89"/>
      <c r="M30" s="89"/>
      <c r="N30" s="89"/>
      <c r="O30" s="89"/>
      <c r="P30" s="89"/>
    </row>
    <row r="31" spans="1:9" s="17" customFormat="1" ht="12.75">
      <c r="A31" s="16" t="s">
        <v>971</v>
      </c>
      <c r="B31" s="16"/>
      <c r="C31" s="1"/>
      <c r="D31" s="1"/>
      <c r="E31" s="16"/>
      <c r="F31" s="16"/>
      <c r="H31" s="656" t="s">
        <v>22</v>
      </c>
      <c r="I31" s="656"/>
    </row>
    <row r="32" spans="1:4" s="17" customFormat="1" ht="12.75">
      <c r="A32" s="16"/>
      <c r="C32" s="139"/>
      <c r="D32" s="139"/>
    </row>
    <row r="33" spans="1:10" ht="12.75">
      <c r="A33" s="737"/>
      <c r="B33" s="737"/>
      <c r="C33" s="737"/>
      <c r="D33" s="737"/>
      <c r="E33" s="737"/>
      <c r="F33" s="737"/>
      <c r="G33" s="737"/>
      <c r="H33" s="737"/>
      <c r="I33" s="737"/>
      <c r="J33" s="737"/>
    </row>
    <row r="37" ht="12.75">
      <c r="G37" s="485"/>
    </row>
    <row r="39" spans="1:11" ht="12.75">
      <c r="A39" s="14"/>
      <c r="B39" s="14"/>
      <c r="C39" s="267"/>
      <c r="D39" s="267"/>
      <c r="E39" s="14"/>
      <c r="F39" s="14"/>
      <c r="G39" s="14"/>
      <c r="H39" s="14"/>
      <c r="I39" s="14"/>
      <c r="J39" s="14"/>
      <c r="K39" s="14"/>
    </row>
    <row r="40" spans="1:11" ht="12.75" customHeight="1">
      <c r="A40" s="583" t="s">
        <v>1047</v>
      </c>
      <c r="B40" s="584"/>
      <c r="C40" s="584"/>
      <c r="D40" s="584"/>
      <c r="E40" s="584"/>
      <c r="F40" s="584"/>
      <c r="G40" s="584"/>
      <c r="H40" s="584"/>
      <c r="I40" s="584"/>
      <c r="J40" s="584"/>
      <c r="K40" s="584"/>
    </row>
    <row r="41" spans="1:11" ht="12.75">
      <c r="A41" s="584"/>
      <c r="B41" s="584"/>
      <c r="C41" s="584"/>
      <c r="D41" s="584"/>
      <c r="E41" s="584"/>
      <c r="F41" s="584"/>
      <c r="G41" s="584"/>
      <c r="H41" s="584"/>
      <c r="I41" s="584"/>
      <c r="J41" s="584"/>
      <c r="K41" s="584"/>
    </row>
    <row r="42" spans="1:11" ht="12.75">
      <c r="A42" s="584"/>
      <c r="B42" s="584"/>
      <c r="C42" s="584"/>
      <c r="D42" s="584"/>
      <c r="E42" s="584"/>
      <c r="F42" s="584"/>
      <c r="G42" s="584"/>
      <c r="H42" s="584"/>
      <c r="I42" s="584"/>
      <c r="J42" s="584"/>
      <c r="K42" s="584"/>
    </row>
  </sheetData>
  <sheetProtection/>
  <mergeCells count="22">
    <mergeCell ref="D1:E1"/>
    <mergeCell ref="J1:K1"/>
    <mergeCell ref="A2:J2"/>
    <mergeCell ref="A3:J3"/>
    <mergeCell ref="A7:B7"/>
    <mergeCell ref="I7:K7"/>
    <mergeCell ref="A5:K5"/>
    <mergeCell ref="A33:J33"/>
    <mergeCell ref="K9:K10"/>
    <mergeCell ref="I28:J28"/>
    <mergeCell ref="A29:J29"/>
    <mergeCell ref="A30:J30"/>
    <mergeCell ref="A25:K27"/>
    <mergeCell ref="A12:A23"/>
    <mergeCell ref="H31:I31"/>
    <mergeCell ref="B9:B10"/>
    <mergeCell ref="C8:J8"/>
    <mergeCell ref="A9:A10"/>
    <mergeCell ref="E9:F9"/>
    <mergeCell ref="G9:H9"/>
    <mergeCell ref="I9:J9"/>
    <mergeCell ref="C9:D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view="pageBreakPreview" zoomScaleSheetLayoutView="100" zoomScalePageLayoutView="0" workbookViewId="0" topLeftCell="A4">
      <selection activeCell="F18" sqref="F18:K18"/>
    </sheetView>
  </sheetViews>
  <sheetFormatPr defaultColWidth="9.140625" defaultRowHeight="12.75"/>
  <cols>
    <col min="1" max="1" width="7.140625" style="0" customWidth="1"/>
    <col min="2" max="2" width="14.8515625" style="0" customWidth="1"/>
    <col min="3" max="5" width="14.57421875" style="175" customWidth="1"/>
    <col min="6" max="6" width="16.57421875" style="323" customWidth="1"/>
    <col min="7" max="9" width="18.421875" style="323" customWidth="1"/>
    <col min="10" max="10" width="14.28125" style="323" customWidth="1"/>
  </cols>
  <sheetData>
    <row r="1" ht="12.75">
      <c r="J1" s="329" t="s">
        <v>525</v>
      </c>
    </row>
    <row r="2" spans="1:17" ht="18">
      <c r="A2" s="728" t="s">
        <v>0</v>
      </c>
      <c r="B2" s="728"/>
      <c r="C2" s="728"/>
      <c r="D2" s="728"/>
      <c r="E2" s="728"/>
      <c r="F2" s="728"/>
      <c r="G2" s="728"/>
      <c r="H2" s="728"/>
      <c r="I2" s="728"/>
      <c r="J2" s="728"/>
      <c r="K2" s="256"/>
      <c r="L2" s="256"/>
      <c r="M2" s="256"/>
      <c r="N2" s="256"/>
      <c r="O2" s="256"/>
      <c r="P2" s="256"/>
      <c r="Q2" s="256"/>
    </row>
    <row r="3" spans="1:17" ht="21">
      <c r="A3" s="729" t="s">
        <v>687</v>
      </c>
      <c r="B3" s="729"/>
      <c r="C3" s="729"/>
      <c r="D3" s="729"/>
      <c r="E3" s="729"/>
      <c r="F3" s="729"/>
      <c r="G3" s="729"/>
      <c r="H3" s="729"/>
      <c r="I3" s="729"/>
      <c r="J3" s="729"/>
      <c r="K3" s="257"/>
      <c r="L3" s="257"/>
      <c r="M3" s="257"/>
      <c r="N3" s="257"/>
      <c r="O3" s="257"/>
      <c r="P3" s="257"/>
      <c r="Q3" s="257"/>
    </row>
    <row r="4" spans="1:17" ht="15">
      <c r="A4" s="224"/>
      <c r="B4" s="224"/>
      <c r="C4" s="503"/>
      <c r="D4" s="503"/>
      <c r="E4" s="503"/>
      <c r="F4" s="321"/>
      <c r="G4" s="321"/>
      <c r="H4" s="321"/>
      <c r="I4" s="321"/>
      <c r="J4" s="321"/>
      <c r="K4" s="224"/>
      <c r="L4" s="224"/>
      <c r="M4" s="224"/>
      <c r="N4" s="224"/>
      <c r="O4" s="224"/>
      <c r="P4" s="224"/>
      <c r="Q4" s="224"/>
    </row>
    <row r="5" spans="1:17" ht="18">
      <c r="A5" s="728" t="s">
        <v>524</v>
      </c>
      <c r="B5" s="728"/>
      <c r="C5" s="728"/>
      <c r="D5" s="728"/>
      <c r="E5" s="728"/>
      <c r="F5" s="728"/>
      <c r="G5" s="728"/>
      <c r="H5" s="728"/>
      <c r="I5" s="728"/>
      <c r="J5" s="728"/>
      <c r="K5" s="256"/>
      <c r="L5" s="256"/>
      <c r="M5" s="256"/>
      <c r="N5" s="256"/>
      <c r="O5" s="256"/>
      <c r="P5" s="256"/>
      <c r="Q5" s="256"/>
    </row>
    <row r="6" spans="1:17" ht="15">
      <c r="A6" s="236" t="s">
        <v>990</v>
      </c>
      <c r="B6" s="225"/>
      <c r="C6" s="503"/>
      <c r="D6" s="503"/>
      <c r="E6" s="503"/>
      <c r="F6" s="321"/>
      <c r="G6" s="321"/>
      <c r="H6" s="888" t="s">
        <v>952</v>
      </c>
      <c r="I6" s="888"/>
      <c r="J6" s="888"/>
      <c r="K6" s="224"/>
      <c r="L6" s="224"/>
      <c r="M6" s="224"/>
      <c r="N6" s="258"/>
      <c r="O6" s="258"/>
      <c r="P6" s="885"/>
      <c r="Q6" s="885"/>
    </row>
    <row r="7" spans="1:12" ht="31.5" customHeight="1">
      <c r="A7" s="886" t="s">
        <v>2</v>
      </c>
      <c r="B7" s="886" t="s">
        <v>3</v>
      </c>
      <c r="C7" s="887" t="s">
        <v>395</v>
      </c>
      <c r="D7" s="887" t="s">
        <v>395</v>
      </c>
      <c r="E7" s="887" t="s">
        <v>395</v>
      </c>
      <c r="F7" s="889" t="s">
        <v>923</v>
      </c>
      <c r="G7" s="890"/>
      <c r="H7" s="890"/>
      <c r="I7" s="891"/>
      <c r="J7" s="883" t="s">
        <v>504</v>
      </c>
      <c r="K7" s="884"/>
      <c r="L7" s="892"/>
    </row>
    <row r="8" spans="1:12" ht="26.25" customHeight="1">
      <c r="A8" s="886"/>
      <c r="B8" s="886"/>
      <c r="C8" s="887"/>
      <c r="D8" s="887"/>
      <c r="E8" s="887"/>
      <c r="F8" s="883" t="s">
        <v>864</v>
      </c>
      <c r="G8" s="884"/>
      <c r="H8" s="884"/>
      <c r="I8" s="884"/>
      <c r="J8" s="426" t="s">
        <v>505</v>
      </c>
      <c r="K8" s="426" t="s">
        <v>506</v>
      </c>
      <c r="L8" s="426" t="s">
        <v>47</v>
      </c>
    </row>
    <row r="9" spans="1:12" ht="34.5" customHeight="1">
      <c r="A9" s="425"/>
      <c r="B9" s="425"/>
      <c r="C9" s="494"/>
      <c r="D9" s="494" t="s">
        <v>861</v>
      </c>
      <c r="E9" s="494" t="s">
        <v>922</v>
      </c>
      <c r="F9" s="426" t="s">
        <v>860</v>
      </c>
      <c r="G9" s="426" t="s">
        <v>861</v>
      </c>
      <c r="H9" s="426" t="s">
        <v>862</v>
      </c>
      <c r="I9" s="426" t="s">
        <v>863</v>
      </c>
      <c r="J9" s="426"/>
      <c r="K9" s="426"/>
      <c r="L9" s="426"/>
    </row>
    <row r="10" spans="1:12" ht="15">
      <c r="A10" s="259">
        <v>1</v>
      </c>
      <c r="B10" s="259">
        <v>2</v>
      </c>
      <c r="C10" s="259">
        <v>3</v>
      </c>
      <c r="D10" s="259">
        <v>4</v>
      </c>
      <c r="E10" s="259">
        <v>5</v>
      </c>
      <c r="F10" s="427">
        <v>6</v>
      </c>
      <c r="G10" s="427">
        <v>7</v>
      </c>
      <c r="H10" s="427">
        <v>8</v>
      </c>
      <c r="I10" s="322">
        <v>9</v>
      </c>
      <c r="J10" s="322">
        <v>10</v>
      </c>
      <c r="K10" s="322">
        <v>11</v>
      </c>
      <c r="L10" s="322">
        <v>12</v>
      </c>
    </row>
    <row r="11" spans="1:12" ht="12.75">
      <c r="A11" s="9">
        <v>1</v>
      </c>
      <c r="B11" s="21" t="s">
        <v>832</v>
      </c>
      <c r="C11" s="8">
        <v>287</v>
      </c>
      <c r="D11" s="8">
        <v>287</v>
      </c>
      <c r="E11" s="8"/>
      <c r="F11" s="8">
        <v>0</v>
      </c>
      <c r="G11" s="8">
        <v>10</v>
      </c>
      <c r="H11" s="8">
        <v>2</v>
      </c>
      <c r="I11" s="8"/>
      <c r="J11" s="893" t="s">
        <v>859</v>
      </c>
      <c r="K11" s="893" t="s">
        <v>859</v>
      </c>
      <c r="L11" s="896" t="s">
        <v>859</v>
      </c>
    </row>
    <row r="12" spans="1:12" ht="12.75">
      <c r="A12" s="9">
        <v>2</v>
      </c>
      <c r="B12" s="21" t="s">
        <v>833</v>
      </c>
      <c r="C12" s="8">
        <v>105</v>
      </c>
      <c r="D12" s="8">
        <v>105</v>
      </c>
      <c r="E12" s="8"/>
      <c r="F12" s="8">
        <v>0</v>
      </c>
      <c r="G12" s="8">
        <v>2</v>
      </c>
      <c r="H12" s="8">
        <v>9</v>
      </c>
      <c r="I12" s="8"/>
      <c r="J12" s="894"/>
      <c r="K12" s="894"/>
      <c r="L12" s="896"/>
    </row>
    <row r="13" spans="1:12" ht="12.75">
      <c r="A13" s="9">
        <v>3</v>
      </c>
      <c r="B13" s="21" t="s">
        <v>834</v>
      </c>
      <c r="C13" s="8">
        <v>15</v>
      </c>
      <c r="D13" s="8">
        <f>C13</f>
        <v>15</v>
      </c>
      <c r="E13" s="8"/>
      <c r="F13" s="8">
        <v>0</v>
      </c>
      <c r="G13" s="8">
        <v>0</v>
      </c>
      <c r="H13" s="8"/>
      <c r="I13" s="8">
        <v>11</v>
      </c>
      <c r="J13" s="894"/>
      <c r="K13" s="894"/>
      <c r="L13" s="896"/>
    </row>
    <row r="14" spans="1:12" ht="12.75">
      <c r="A14" s="9">
        <v>4</v>
      </c>
      <c r="B14" s="21" t="s">
        <v>835</v>
      </c>
      <c r="C14" s="8">
        <f>'[2]AT-3'!F12</f>
        <v>24</v>
      </c>
      <c r="D14" s="8">
        <f>C14</f>
        <v>24</v>
      </c>
      <c r="E14" s="8"/>
      <c r="F14" s="8">
        <v>0</v>
      </c>
      <c r="G14" s="8">
        <v>1</v>
      </c>
      <c r="H14" s="8"/>
      <c r="I14" s="8"/>
      <c r="J14" s="895"/>
      <c r="K14" s="895"/>
      <c r="L14" s="896"/>
    </row>
    <row r="15" spans="1:12" ht="15" customHeight="1">
      <c r="A15" s="157" t="s">
        <v>18</v>
      </c>
      <c r="B15" s="157"/>
      <c r="C15" s="182">
        <f aca="true" t="shared" si="0" ref="C15:L15">SUM(C11:C14)</f>
        <v>431</v>
      </c>
      <c r="D15" s="182">
        <f t="shared" si="0"/>
        <v>431</v>
      </c>
      <c r="E15" s="182">
        <f t="shared" si="0"/>
        <v>0</v>
      </c>
      <c r="F15" s="182">
        <f t="shared" si="0"/>
        <v>0</v>
      </c>
      <c r="G15" s="182">
        <f t="shared" si="0"/>
        <v>13</v>
      </c>
      <c r="H15" s="182">
        <f t="shared" si="0"/>
        <v>11</v>
      </c>
      <c r="I15" s="182">
        <f t="shared" si="0"/>
        <v>11</v>
      </c>
      <c r="J15" s="182">
        <f t="shared" si="0"/>
        <v>0</v>
      </c>
      <c r="K15" s="182">
        <f t="shared" si="0"/>
        <v>0</v>
      </c>
      <c r="L15" s="182">
        <f t="shared" si="0"/>
        <v>0</v>
      </c>
    </row>
    <row r="16" spans="1:12" s="486" customFormat="1" ht="15" customHeight="1">
      <c r="A16" s="897" t="s">
        <v>910</v>
      </c>
      <c r="B16" s="897"/>
      <c r="C16" s="897"/>
      <c r="D16" s="897"/>
      <c r="E16" s="897"/>
      <c r="F16" s="897"/>
      <c r="G16" s="897"/>
      <c r="H16" s="897"/>
      <c r="I16" s="897"/>
      <c r="J16" s="897"/>
      <c r="K16" s="897"/>
      <c r="L16" s="897"/>
    </row>
    <row r="17" spans="1:12" s="486" customFormat="1" ht="15" customHeight="1">
      <c r="A17" s="898"/>
      <c r="B17" s="898"/>
      <c r="C17" s="898"/>
      <c r="D17" s="898"/>
      <c r="E17" s="898"/>
      <c r="F17" s="898"/>
      <c r="G17" s="898"/>
      <c r="H17" s="898"/>
      <c r="I17" s="898"/>
      <c r="J17" s="898"/>
      <c r="K17" s="898"/>
      <c r="L17" s="898"/>
    </row>
    <row r="18" spans="1:11" ht="15" customHeight="1">
      <c r="A18" s="231"/>
      <c r="B18" s="231"/>
      <c r="C18" s="233"/>
      <c r="D18" s="233"/>
      <c r="E18" s="233"/>
      <c r="F18" s="726" t="s">
        <v>1048</v>
      </c>
      <c r="G18" s="726"/>
      <c r="H18" s="726"/>
      <c r="I18" s="726"/>
      <c r="J18" s="726"/>
      <c r="K18" s="726"/>
    </row>
    <row r="19" spans="1:11" ht="12.75">
      <c r="A19" s="16" t="s">
        <v>971</v>
      </c>
      <c r="C19" s="233"/>
      <c r="D19" s="233"/>
      <c r="E19" s="233"/>
      <c r="F19" s="726" t="s">
        <v>13</v>
      </c>
      <c r="G19" s="726"/>
      <c r="H19" s="726"/>
      <c r="I19" s="726"/>
      <c r="J19" s="726"/>
      <c r="K19" s="726"/>
    </row>
    <row r="20" spans="6:11" ht="12.75">
      <c r="F20" s="726" t="s">
        <v>87</v>
      </c>
      <c r="G20" s="726"/>
      <c r="H20" s="726"/>
      <c r="I20" s="726"/>
      <c r="J20" s="726"/>
      <c r="K20" s="726"/>
    </row>
    <row r="21" spans="6:11" ht="12.75">
      <c r="F21" s="727" t="s">
        <v>84</v>
      </c>
      <c r="G21" s="727"/>
      <c r="H21" s="727"/>
      <c r="I21" s="727"/>
      <c r="J21" s="727"/>
      <c r="K21" s="231"/>
    </row>
  </sheetData>
  <sheetProtection/>
  <mergeCells count="21">
    <mergeCell ref="F18:K18"/>
    <mergeCell ref="F7:I7"/>
    <mergeCell ref="J7:L7"/>
    <mergeCell ref="E7:E8"/>
    <mergeCell ref="F19:K19"/>
    <mergeCell ref="F20:K20"/>
    <mergeCell ref="F21:J21"/>
    <mergeCell ref="J11:J14"/>
    <mergeCell ref="K11:K14"/>
    <mergeCell ref="L11:L14"/>
    <mergeCell ref="A16:L17"/>
    <mergeCell ref="A2:J2"/>
    <mergeCell ref="A3:J3"/>
    <mergeCell ref="A5:J5"/>
    <mergeCell ref="F8:I8"/>
    <mergeCell ref="P6:Q6"/>
    <mergeCell ref="A7:A8"/>
    <mergeCell ref="B7:B8"/>
    <mergeCell ref="C7:C8"/>
    <mergeCell ref="H6:J6"/>
    <mergeCell ref="D7:D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8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T111"/>
  <sheetViews>
    <sheetView view="pageBreakPreview" zoomScale="86" zoomScaleNormal="80" zoomScaleSheetLayoutView="86" zoomScalePageLayoutView="0" workbookViewId="0" topLeftCell="A38">
      <selection activeCell="I62" sqref="I62"/>
    </sheetView>
  </sheetViews>
  <sheetFormatPr defaultColWidth="9.140625" defaultRowHeight="12.75"/>
  <cols>
    <col min="1" max="1" width="9.28125" style="16" customWidth="1"/>
    <col min="2" max="3" width="8.57421875" style="16" customWidth="1"/>
    <col min="4" max="4" width="12.00390625" style="16" customWidth="1"/>
    <col min="5" max="5" width="8.57421875" style="16" customWidth="1"/>
    <col min="6" max="6" width="9.57421875" style="16" customWidth="1"/>
    <col min="7" max="7" width="8.57421875" style="16" customWidth="1"/>
    <col min="8" max="8" width="11.7109375" style="16" customWidth="1"/>
    <col min="9" max="15" width="8.57421875" style="16" customWidth="1"/>
    <col min="16" max="16" width="8.421875" style="16" customWidth="1"/>
    <col min="17" max="19" width="8.57421875" style="16" customWidth="1"/>
    <col min="20" max="16384" width="9.140625" style="16" customWidth="1"/>
  </cols>
  <sheetData>
    <row r="1" spans="1:19" ht="12.75">
      <c r="A1" s="16" t="s">
        <v>11</v>
      </c>
      <c r="H1" s="656"/>
      <c r="I1" s="656"/>
      <c r="R1" s="611" t="s">
        <v>56</v>
      </c>
      <c r="S1" s="611"/>
    </row>
    <row r="2" spans="1:19" s="15" customFormat="1" ht="15.75">
      <c r="A2" s="652" t="s">
        <v>0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652"/>
      <c r="S2" s="652"/>
    </row>
    <row r="3" spans="1:19" s="15" customFormat="1" ht="20.25" customHeight="1">
      <c r="A3" s="653" t="s">
        <v>648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653"/>
    </row>
    <row r="5" spans="1:19" s="15" customFormat="1" ht="15.75">
      <c r="A5" s="654" t="s">
        <v>649</v>
      </c>
      <c r="B5" s="654"/>
      <c r="C5" s="654"/>
      <c r="D5" s="654"/>
      <c r="E5" s="654"/>
      <c r="F5" s="654"/>
      <c r="G5" s="654"/>
      <c r="H5" s="654"/>
      <c r="I5" s="654"/>
      <c r="J5" s="654"/>
      <c r="K5" s="654"/>
      <c r="L5" s="654"/>
      <c r="M5" s="654"/>
      <c r="N5" s="654"/>
      <c r="O5" s="654"/>
      <c r="P5" s="654"/>
      <c r="Q5" s="654"/>
      <c r="R5" s="654"/>
      <c r="S5" s="654"/>
    </row>
    <row r="6" spans="1:3" ht="12.75">
      <c r="A6" s="655" t="s">
        <v>167</v>
      </c>
      <c r="B6" s="655"/>
      <c r="C6" s="17" t="s">
        <v>826</v>
      </c>
    </row>
    <row r="7" spans="1:19" ht="12.75">
      <c r="A7" s="655" t="s">
        <v>173</v>
      </c>
      <c r="B7" s="655"/>
      <c r="C7" s="655"/>
      <c r="D7" s="655"/>
      <c r="E7" s="655"/>
      <c r="F7" s="655"/>
      <c r="G7" s="655"/>
      <c r="H7" s="655"/>
      <c r="I7" s="655"/>
      <c r="R7" s="33"/>
      <c r="S7" s="33"/>
    </row>
    <row r="9" spans="1:13" ht="18" customHeight="1">
      <c r="A9" s="361"/>
      <c r="B9" s="649" t="s">
        <v>43</v>
      </c>
      <c r="C9" s="649"/>
      <c r="D9" s="649" t="s">
        <v>44</v>
      </c>
      <c r="E9" s="649"/>
      <c r="F9" s="649" t="s">
        <v>45</v>
      </c>
      <c r="G9" s="649"/>
      <c r="H9" s="183" t="s">
        <v>46</v>
      </c>
      <c r="I9" s="361" t="s">
        <v>47</v>
      </c>
      <c r="J9" s="362" t="s">
        <v>18</v>
      </c>
      <c r="K9" s="363"/>
      <c r="L9" s="363"/>
      <c r="M9" s="33"/>
    </row>
    <row r="10" spans="1:13" s="71" customFormat="1" ht="13.5" customHeight="1">
      <c r="A10" s="73">
        <v>1</v>
      </c>
      <c r="B10" s="650">
        <v>2</v>
      </c>
      <c r="C10" s="650"/>
      <c r="D10" s="650">
        <v>3</v>
      </c>
      <c r="E10" s="650"/>
      <c r="F10" s="650">
        <v>4</v>
      </c>
      <c r="G10" s="650"/>
      <c r="H10" s="73">
        <v>5</v>
      </c>
      <c r="I10" s="73">
        <v>6</v>
      </c>
      <c r="J10" s="73">
        <v>7</v>
      </c>
      <c r="K10" s="364"/>
      <c r="L10" s="364"/>
      <c r="M10" s="365"/>
    </row>
    <row r="11" spans="1:13" ht="12.75">
      <c r="A11" s="3" t="s">
        <v>48</v>
      </c>
      <c r="B11" s="640">
        <v>122</v>
      </c>
      <c r="C11" s="640"/>
      <c r="D11" s="640">
        <v>0</v>
      </c>
      <c r="E11" s="640"/>
      <c r="F11" s="640">
        <v>291</v>
      </c>
      <c r="G11" s="640"/>
      <c r="H11" s="20">
        <v>21</v>
      </c>
      <c r="I11" s="20">
        <v>37</v>
      </c>
      <c r="J11" s="20">
        <f>SUM(B11:I11)</f>
        <v>471</v>
      </c>
      <c r="K11" s="360"/>
      <c r="L11" s="360"/>
      <c r="M11" s="33"/>
    </row>
    <row r="12" spans="1:13" ht="12.75">
      <c r="A12" s="3" t="s">
        <v>49</v>
      </c>
      <c r="B12" s="640">
        <v>196</v>
      </c>
      <c r="C12" s="640"/>
      <c r="D12" s="640">
        <v>0</v>
      </c>
      <c r="E12" s="640"/>
      <c r="F12" s="640">
        <v>279</v>
      </c>
      <c r="G12" s="640"/>
      <c r="H12" s="20">
        <v>9</v>
      </c>
      <c r="I12" s="20">
        <v>76</v>
      </c>
      <c r="J12" s="20">
        <f>SUM(B12:I12)</f>
        <v>560</v>
      </c>
      <c r="K12" s="360"/>
      <c r="L12" s="360"/>
      <c r="M12" s="33"/>
    </row>
    <row r="13" spans="1:13" ht="12.75">
      <c r="A13" s="3" t="s">
        <v>18</v>
      </c>
      <c r="B13" s="629">
        <f>SUM(B11:B12)</f>
        <v>318</v>
      </c>
      <c r="C13" s="629"/>
      <c r="D13" s="629">
        <f>SUM(D11:D12)</f>
        <v>0</v>
      </c>
      <c r="E13" s="629"/>
      <c r="F13" s="629">
        <f>SUM(F11:F12)</f>
        <v>570</v>
      </c>
      <c r="G13" s="629"/>
      <c r="H13" s="3">
        <f>SUM(H11:H12)</f>
        <v>30</v>
      </c>
      <c r="I13" s="3">
        <f>SUM(I11:I12)</f>
        <v>113</v>
      </c>
      <c r="J13" s="3">
        <f>SUM(J11:J12)</f>
        <v>1031</v>
      </c>
      <c r="K13" s="173"/>
      <c r="L13" s="13"/>
      <c r="M13" s="33"/>
    </row>
    <row r="14" spans="1:12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2.75">
      <c r="A15" s="659" t="s">
        <v>436</v>
      </c>
      <c r="B15" s="659"/>
      <c r="C15" s="659"/>
      <c r="D15" s="659"/>
      <c r="E15" s="659"/>
      <c r="F15" s="659"/>
      <c r="G15" s="659"/>
      <c r="H15" s="292"/>
      <c r="I15" s="13"/>
      <c r="J15" s="13"/>
      <c r="K15" s="13"/>
      <c r="L15" s="13"/>
    </row>
    <row r="16" spans="1:12" ht="12.75" customHeight="1">
      <c r="A16" s="664" t="s">
        <v>181</v>
      </c>
      <c r="B16" s="665"/>
      <c r="C16" s="660" t="s">
        <v>210</v>
      </c>
      <c r="D16" s="660"/>
      <c r="E16" s="3" t="s">
        <v>18</v>
      </c>
      <c r="J16" s="13"/>
      <c r="K16" s="13"/>
      <c r="L16" s="13"/>
    </row>
    <row r="17" spans="1:12" ht="12.75">
      <c r="A17" s="629">
        <v>600</v>
      </c>
      <c r="B17" s="629"/>
      <c r="C17" s="629">
        <v>18400</v>
      </c>
      <c r="D17" s="629"/>
      <c r="E17" s="3">
        <f>A17+C17</f>
        <v>19000</v>
      </c>
      <c r="J17" s="13"/>
      <c r="K17" s="13"/>
      <c r="L17" s="13"/>
    </row>
    <row r="18" spans="1:12" ht="12.75">
      <c r="A18" s="651"/>
      <c r="B18" s="651"/>
      <c r="C18" s="651"/>
      <c r="D18" s="651"/>
      <c r="E18" s="13"/>
      <c r="J18" s="13"/>
      <c r="K18" s="13"/>
      <c r="L18" s="13"/>
    </row>
    <row r="19" spans="1:12" ht="12.75">
      <c r="A19" s="292"/>
      <c r="B19" s="292"/>
      <c r="C19" s="292"/>
      <c r="D19" s="292"/>
      <c r="E19" s="292"/>
      <c r="F19" s="292"/>
      <c r="G19" s="292"/>
      <c r="H19" s="292"/>
      <c r="I19" s="13"/>
      <c r="J19" s="13"/>
      <c r="K19" s="13"/>
      <c r="L19" s="13"/>
    </row>
    <row r="21" spans="1:19" ht="18.75" customHeight="1">
      <c r="A21" s="644" t="s">
        <v>174</v>
      </c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644"/>
      <c r="R21" s="644"/>
      <c r="S21" s="644"/>
    </row>
    <row r="22" spans="1:20" ht="12.75" customHeight="1">
      <c r="A22" s="649" t="s">
        <v>24</v>
      </c>
      <c r="B22" s="649" t="s">
        <v>50</v>
      </c>
      <c r="C22" s="649"/>
      <c r="D22" s="649"/>
      <c r="E22" s="618" t="s">
        <v>25</v>
      </c>
      <c r="F22" s="618"/>
      <c r="G22" s="618"/>
      <c r="H22" s="618"/>
      <c r="I22" s="618"/>
      <c r="J22" s="618"/>
      <c r="K22" s="618"/>
      <c r="L22" s="618"/>
      <c r="M22" s="618" t="s">
        <v>26</v>
      </c>
      <c r="N22" s="618"/>
      <c r="O22" s="618"/>
      <c r="P22" s="618"/>
      <c r="Q22" s="618"/>
      <c r="R22" s="618"/>
      <c r="S22" s="618"/>
      <c r="T22" s="618"/>
    </row>
    <row r="23" spans="1:20" ht="33.75" customHeight="1">
      <c r="A23" s="649"/>
      <c r="B23" s="649"/>
      <c r="C23" s="649"/>
      <c r="D23" s="649"/>
      <c r="E23" s="634" t="s">
        <v>138</v>
      </c>
      <c r="F23" s="645"/>
      <c r="G23" s="634" t="s">
        <v>175</v>
      </c>
      <c r="H23" s="635"/>
      <c r="I23" s="645"/>
      <c r="J23" s="361" t="s">
        <v>51</v>
      </c>
      <c r="K23" s="634" t="s">
        <v>96</v>
      </c>
      <c r="L23" s="645"/>
      <c r="M23" s="634" t="s">
        <v>97</v>
      </c>
      <c r="N23" s="645"/>
      <c r="O23" s="634" t="s">
        <v>175</v>
      </c>
      <c r="P23" s="645"/>
      <c r="Q23" s="649" t="s">
        <v>51</v>
      </c>
      <c r="R23" s="649"/>
      <c r="S23" s="649" t="s">
        <v>96</v>
      </c>
      <c r="T23" s="649"/>
    </row>
    <row r="24" spans="1:20" s="71" customFormat="1" ht="15.75" customHeight="1">
      <c r="A24" s="73">
        <v>1</v>
      </c>
      <c r="B24" s="646">
        <v>2</v>
      </c>
      <c r="C24" s="647"/>
      <c r="D24" s="648"/>
      <c r="E24" s="646">
        <v>3</v>
      </c>
      <c r="F24" s="648"/>
      <c r="G24" s="646">
        <v>4</v>
      </c>
      <c r="H24" s="647"/>
      <c r="I24" s="648"/>
      <c r="J24" s="73">
        <v>5</v>
      </c>
      <c r="K24" s="650">
        <v>6</v>
      </c>
      <c r="L24" s="650"/>
      <c r="M24" s="646">
        <v>3</v>
      </c>
      <c r="N24" s="648"/>
      <c r="O24" s="646">
        <v>4</v>
      </c>
      <c r="P24" s="648"/>
      <c r="Q24" s="650">
        <v>5</v>
      </c>
      <c r="R24" s="650"/>
      <c r="S24" s="650">
        <v>6</v>
      </c>
      <c r="T24" s="650"/>
    </row>
    <row r="25" spans="1:20" ht="27.75" customHeight="1">
      <c r="A25" s="70">
        <v>1</v>
      </c>
      <c r="B25" s="661" t="s">
        <v>497</v>
      </c>
      <c r="C25" s="662"/>
      <c r="D25" s="663"/>
      <c r="E25" s="636">
        <v>100</v>
      </c>
      <c r="F25" s="637"/>
      <c r="G25" s="598" t="s">
        <v>369</v>
      </c>
      <c r="H25" s="599"/>
      <c r="I25" s="600"/>
      <c r="J25" s="20">
        <v>130</v>
      </c>
      <c r="K25" s="640">
        <v>2.7</v>
      </c>
      <c r="L25" s="640"/>
      <c r="M25" s="636">
        <v>150</v>
      </c>
      <c r="N25" s="637"/>
      <c r="O25" s="598" t="s">
        <v>369</v>
      </c>
      <c r="P25" s="600"/>
      <c r="Q25" s="640">
        <v>185</v>
      </c>
      <c r="R25" s="640"/>
      <c r="S25" s="640">
        <v>3.9</v>
      </c>
      <c r="T25" s="640"/>
    </row>
    <row r="26" spans="1:20" ht="12.75">
      <c r="A26" s="70">
        <v>2</v>
      </c>
      <c r="B26" s="641" t="s">
        <v>52</v>
      </c>
      <c r="C26" s="642"/>
      <c r="D26" s="643"/>
      <c r="E26" s="636">
        <v>22</v>
      </c>
      <c r="F26" s="637"/>
      <c r="G26" s="636">
        <v>2.2</v>
      </c>
      <c r="H26" s="639"/>
      <c r="I26" s="637"/>
      <c r="J26" s="20">
        <v>47</v>
      </c>
      <c r="K26" s="640">
        <v>1.54</v>
      </c>
      <c r="L26" s="640"/>
      <c r="M26" s="636">
        <v>30</v>
      </c>
      <c r="N26" s="637"/>
      <c r="O26" s="636">
        <v>3</v>
      </c>
      <c r="P26" s="637"/>
      <c r="Q26" s="640">
        <v>64</v>
      </c>
      <c r="R26" s="640"/>
      <c r="S26" s="640">
        <v>2.1</v>
      </c>
      <c r="T26" s="640"/>
    </row>
    <row r="27" spans="1:20" ht="12.75">
      <c r="A27" s="70">
        <v>3</v>
      </c>
      <c r="B27" s="641" t="s">
        <v>176</v>
      </c>
      <c r="C27" s="642"/>
      <c r="D27" s="643"/>
      <c r="E27" s="636">
        <v>75</v>
      </c>
      <c r="F27" s="637"/>
      <c r="G27" s="636">
        <v>2.09</v>
      </c>
      <c r="H27" s="639"/>
      <c r="I27" s="637"/>
      <c r="J27" s="20">
        <v>48</v>
      </c>
      <c r="K27" s="640">
        <v>1.2</v>
      </c>
      <c r="L27" s="640"/>
      <c r="M27" s="636">
        <v>75</v>
      </c>
      <c r="N27" s="637"/>
      <c r="O27" s="636">
        <v>2.09</v>
      </c>
      <c r="P27" s="637"/>
      <c r="Q27" s="640">
        <v>72</v>
      </c>
      <c r="R27" s="640"/>
      <c r="S27" s="640">
        <v>1.8</v>
      </c>
      <c r="T27" s="640"/>
    </row>
    <row r="28" spans="1:20" ht="12.75">
      <c r="A28" s="70">
        <v>4</v>
      </c>
      <c r="B28" s="641" t="s">
        <v>53</v>
      </c>
      <c r="C28" s="642"/>
      <c r="D28" s="643"/>
      <c r="E28" s="636">
        <v>5</v>
      </c>
      <c r="F28" s="637"/>
      <c r="G28" s="636">
        <v>0.65</v>
      </c>
      <c r="H28" s="639"/>
      <c r="I28" s="637"/>
      <c r="J28" s="20">
        <v>44</v>
      </c>
      <c r="K28" s="640">
        <v>0</v>
      </c>
      <c r="L28" s="640"/>
      <c r="M28" s="636">
        <v>5</v>
      </c>
      <c r="N28" s="637"/>
      <c r="O28" s="636">
        <v>0.65</v>
      </c>
      <c r="P28" s="637"/>
      <c r="Q28" s="640">
        <v>66</v>
      </c>
      <c r="R28" s="640"/>
      <c r="S28" s="640">
        <v>0</v>
      </c>
      <c r="T28" s="640"/>
    </row>
    <row r="29" spans="1:20" ht="12.75">
      <c r="A29" s="70">
        <v>5</v>
      </c>
      <c r="B29" s="641" t="s">
        <v>54</v>
      </c>
      <c r="C29" s="642"/>
      <c r="D29" s="643"/>
      <c r="E29" s="636">
        <v>3</v>
      </c>
      <c r="F29" s="637"/>
      <c r="G29" s="636">
        <v>3.1</v>
      </c>
      <c r="H29" s="639"/>
      <c r="I29" s="637"/>
      <c r="J29" s="20" t="s">
        <v>808</v>
      </c>
      <c r="K29" s="640" t="s">
        <v>808</v>
      </c>
      <c r="L29" s="640"/>
      <c r="M29" s="636">
        <v>3</v>
      </c>
      <c r="N29" s="637"/>
      <c r="O29" s="636">
        <v>4.8</v>
      </c>
      <c r="P29" s="637"/>
      <c r="Q29" s="640" t="s">
        <v>808</v>
      </c>
      <c r="R29" s="640"/>
      <c r="S29" s="640" t="s">
        <v>808</v>
      </c>
      <c r="T29" s="640"/>
    </row>
    <row r="30" spans="1:20" ht="12.75">
      <c r="A30" s="70">
        <v>6</v>
      </c>
      <c r="B30" s="641" t="s">
        <v>55</v>
      </c>
      <c r="C30" s="642"/>
      <c r="D30" s="643"/>
      <c r="E30" s="636" t="s">
        <v>809</v>
      </c>
      <c r="F30" s="637"/>
      <c r="G30" s="636">
        <v>0.86</v>
      </c>
      <c r="H30" s="639"/>
      <c r="I30" s="637"/>
      <c r="J30" s="20"/>
      <c r="K30" s="640"/>
      <c r="L30" s="640"/>
      <c r="M30" s="636" t="s">
        <v>809</v>
      </c>
      <c r="N30" s="637"/>
      <c r="O30" s="669">
        <v>0.86</v>
      </c>
      <c r="P30" s="670"/>
      <c r="Q30" s="640"/>
      <c r="R30" s="640"/>
      <c r="S30" s="640"/>
      <c r="T30" s="640"/>
    </row>
    <row r="31" spans="1:20" ht="12.75">
      <c r="A31" s="70">
        <v>7</v>
      </c>
      <c r="B31" s="658" t="s">
        <v>177</v>
      </c>
      <c r="C31" s="658"/>
      <c r="D31" s="658"/>
      <c r="E31" s="640"/>
      <c r="F31" s="640"/>
      <c r="G31" s="640"/>
      <c r="H31" s="640"/>
      <c r="I31" s="640"/>
      <c r="J31" s="20"/>
      <c r="K31" s="640"/>
      <c r="L31" s="640"/>
      <c r="M31" s="640"/>
      <c r="N31" s="640"/>
      <c r="O31" s="640"/>
      <c r="P31" s="640"/>
      <c r="Q31" s="640"/>
      <c r="R31" s="640"/>
      <c r="S31" s="640"/>
      <c r="T31" s="640"/>
    </row>
    <row r="32" spans="1:20" ht="12.75">
      <c r="A32" s="70"/>
      <c r="B32" s="657" t="s">
        <v>810</v>
      </c>
      <c r="C32" s="657"/>
      <c r="D32" s="657"/>
      <c r="E32" s="629" t="s">
        <v>811</v>
      </c>
      <c r="F32" s="629"/>
      <c r="G32" s="628">
        <f>SUM(G26:G31)</f>
        <v>8.9</v>
      </c>
      <c r="H32" s="628"/>
      <c r="I32" s="628"/>
      <c r="J32" s="3">
        <v>269</v>
      </c>
      <c r="K32" s="629">
        <v>5.44</v>
      </c>
      <c r="L32" s="629"/>
      <c r="M32" s="629" t="s">
        <v>811</v>
      </c>
      <c r="N32" s="629"/>
      <c r="O32" s="628">
        <f>SUM(O26:O31)</f>
        <v>11.399999999999999</v>
      </c>
      <c r="P32" s="628"/>
      <c r="Q32" s="629">
        <v>387</v>
      </c>
      <c r="R32" s="629"/>
      <c r="S32" s="628">
        <v>7.8</v>
      </c>
      <c r="T32" s="628"/>
    </row>
    <row r="33" spans="1:20" ht="12.75">
      <c r="A33" s="70"/>
      <c r="B33" s="5"/>
      <c r="C33" s="5"/>
      <c r="D33" s="5"/>
      <c r="E33" s="629" t="s">
        <v>812</v>
      </c>
      <c r="F33" s="629"/>
      <c r="G33" s="3"/>
      <c r="H33" s="366">
        <v>12.9</v>
      </c>
      <c r="I33" s="3"/>
      <c r="J33" s="3">
        <v>75</v>
      </c>
      <c r="K33" s="598">
        <v>7</v>
      </c>
      <c r="L33" s="600"/>
      <c r="M33" s="629" t="s">
        <v>812</v>
      </c>
      <c r="N33" s="629"/>
      <c r="O33" s="601">
        <v>15.4</v>
      </c>
      <c r="P33" s="603"/>
      <c r="Q33" s="598">
        <v>75</v>
      </c>
      <c r="R33" s="600"/>
      <c r="S33" s="598">
        <v>7</v>
      </c>
      <c r="T33" s="600"/>
    </row>
    <row r="34" spans="1:20" ht="12.75" customHeight="1">
      <c r="A34" s="295" t="s">
        <v>415</v>
      </c>
      <c r="B34" s="630" t="s">
        <v>474</v>
      </c>
      <c r="C34" s="630"/>
      <c r="D34" s="630"/>
      <c r="E34" s="630"/>
      <c r="F34" s="630"/>
      <c r="G34" s="630"/>
      <c r="H34" s="630"/>
      <c r="I34" s="630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ht="12.75">
      <c r="A35" s="295"/>
      <c r="B35" s="128"/>
      <c r="C35" s="128"/>
      <c r="D35" s="128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s="33" customFormat="1" ht="17.25" customHeight="1">
      <c r="A36" s="367" t="s">
        <v>24</v>
      </c>
      <c r="B36" s="612" t="s">
        <v>416</v>
      </c>
      <c r="C36" s="613"/>
      <c r="D36" s="614"/>
      <c r="E36" s="634" t="s">
        <v>25</v>
      </c>
      <c r="F36" s="635"/>
      <c r="G36" s="635"/>
      <c r="H36" s="635"/>
      <c r="I36" s="635"/>
      <c r="J36" s="635"/>
      <c r="K36" s="618" t="s">
        <v>26</v>
      </c>
      <c r="L36" s="618"/>
      <c r="M36" s="618"/>
      <c r="N36" s="618"/>
      <c r="O36" s="618"/>
      <c r="P36" s="618"/>
      <c r="Q36" s="638"/>
      <c r="R36" s="638"/>
      <c r="S36" s="638"/>
      <c r="T36" s="638"/>
    </row>
    <row r="37" spans="1:20" ht="19.5" customHeight="1">
      <c r="A37" s="368"/>
      <c r="B37" s="615"/>
      <c r="C37" s="616"/>
      <c r="D37" s="617"/>
      <c r="E37" s="631" t="s">
        <v>433</v>
      </c>
      <c r="F37" s="633"/>
      <c r="G37" s="631" t="s">
        <v>434</v>
      </c>
      <c r="H37" s="632"/>
      <c r="I37" s="633"/>
      <c r="J37" s="369" t="s">
        <v>435</v>
      </c>
      <c r="K37" s="618" t="s">
        <v>433</v>
      </c>
      <c r="L37" s="618"/>
      <c r="M37" s="618" t="s">
        <v>434</v>
      </c>
      <c r="N37" s="618"/>
      <c r="O37" s="618" t="s">
        <v>435</v>
      </c>
      <c r="P37" s="618"/>
      <c r="Q37" s="13"/>
      <c r="R37" s="13"/>
      <c r="S37" s="13"/>
      <c r="T37" s="13"/>
    </row>
    <row r="38" spans="1:20" ht="12.75">
      <c r="A38" s="70">
        <v>1</v>
      </c>
      <c r="B38" s="598" t="s">
        <v>813</v>
      </c>
      <c r="C38" s="599"/>
      <c r="D38" s="600"/>
      <c r="E38" s="598" t="s">
        <v>814</v>
      </c>
      <c r="F38" s="600"/>
      <c r="G38" s="601">
        <v>7.3</v>
      </c>
      <c r="H38" s="602"/>
      <c r="I38" s="603"/>
      <c r="J38" s="359" t="s">
        <v>815</v>
      </c>
      <c r="K38" s="598" t="s">
        <v>814</v>
      </c>
      <c r="L38" s="600"/>
      <c r="M38" s="601">
        <v>7.3</v>
      </c>
      <c r="N38" s="602"/>
      <c r="O38" s="603"/>
      <c r="P38" s="3" t="s">
        <v>815</v>
      </c>
      <c r="Q38" s="13"/>
      <c r="R38" s="13"/>
      <c r="S38" s="13"/>
      <c r="T38" s="13"/>
    </row>
    <row r="39" spans="1:16" ht="24.75" customHeight="1">
      <c r="A39" s="70">
        <v>2</v>
      </c>
      <c r="B39" s="598" t="s">
        <v>1034</v>
      </c>
      <c r="C39" s="599"/>
      <c r="D39" s="600"/>
      <c r="E39" s="598">
        <v>3</v>
      </c>
      <c r="F39" s="600"/>
      <c r="G39" s="601">
        <v>4</v>
      </c>
      <c r="H39" s="602"/>
      <c r="I39" s="603"/>
      <c r="J39" s="564" t="s">
        <v>1035</v>
      </c>
      <c r="K39" s="598">
        <v>3</v>
      </c>
      <c r="L39" s="600"/>
      <c r="M39" s="601">
        <v>4</v>
      </c>
      <c r="N39" s="602"/>
      <c r="O39" s="603"/>
      <c r="P39" s="564" t="s">
        <v>1035</v>
      </c>
    </row>
    <row r="41" spans="1:10" ht="15">
      <c r="A41" s="625" t="s">
        <v>187</v>
      </c>
      <c r="B41" s="625"/>
      <c r="C41" s="625"/>
      <c r="D41" s="625"/>
      <c r="E41" s="625"/>
      <c r="F41" s="625"/>
      <c r="G41" s="625"/>
      <c r="H41" s="625"/>
      <c r="I41" s="625"/>
      <c r="J41" s="625"/>
    </row>
    <row r="42" spans="1:10" ht="15">
      <c r="A42" s="626" t="s">
        <v>58</v>
      </c>
      <c r="B42" s="626" t="s">
        <v>25</v>
      </c>
      <c r="C42" s="626"/>
      <c r="D42" s="626"/>
      <c r="E42" s="627" t="s">
        <v>26</v>
      </c>
      <c r="F42" s="627"/>
      <c r="G42" s="627"/>
      <c r="H42" s="627" t="s">
        <v>151</v>
      </c>
      <c r="J42"/>
    </row>
    <row r="43" spans="1:10" ht="15">
      <c r="A43" s="626"/>
      <c r="B43" s="370" t="s">
        <v>178</v>
      </c>
      <c r="C43" s="371" t="s">
        <v>103</v>
      </c>
      <c r="D43" s="370" t="s">
        <v>18</v>
      </c>
      <c r="E43" s="370" t="s">
        <v>178</v>
      </c>
      <c r="F43" s="371" t="s">
        <v>103</v>
      </c>
      <c r="G43" s="370" t="s">
        <v>18</v>
      </c>
      <c r="H43" s="627"/>
      <c r="J43"/>
    </row>
    <row r="44" spans="1:10" ht="36" customHeight="1">
      <c r="A44" s="32" t="s">
        <v>521</v>
      </c>
      <c r="B44" s="565">
        <v>2.48</v>
      </c>
      <c r="C44" s="565">
        <v>6.42</v>
      </c>
      <c r="D44" s="376">
        <f>SUM(B44:C44)</f>
        <v>8.9</v>
      </c>
      <c r="E44" s="376">
        <v>3.71</v>
      </c>
      <c r="F44" s="566">
        <v>7.69</v>
      </c>
      <c r="G44" s="566">
        <f>SUM(E44:F44)</f>
        <v>11.4</v>
      </c>
      <c r="H44" s="567" t="s">
        <v>821</v>
      </c>
      <c r="J44"/>
    </row>
    <row r="45" spans="1:10" ht="28.5" customHeight="1">
      <c r="A45" s="375" t="s">
        <v>820</v>
      </c>
      <c r="B45" s="566">
        <f>B44+2.48*7.5%</f>
        <v>2.666</v>
      </c>
      <c r="C45" s="566">
        <f>C44+2.48*7.5%</f>
        <v>6.606</v>
      </c>
      <c r="D45" s="376">
        <f>SUM(B45:C45)</f>
        <v>9.272</v>
      </c>
      <c r="E45" s="566">
        <f>E44+3.71*7.5%</f>
        <v>3.98825</v>
      </c>
      <c r="F45" s="566">
        <f>F44+3.71*7.5%</f>
        <v>7.96825</v>
      </c>
      <c r="G45" s="566">
        <f>SUM(E45:F45)</f>
        <v>11.9565</v>
      </c>
      <c r="H45" s="567" t="s">
        <v>1036</v>
      </c>
      <c r="J45"/>
    </row>
    <row r="46" spans="1:10" ht="15">
      <c r="A46" s="127" t="s">
        <v>239</v>
      </c>
      <c r="B46" s="293"/>
      <c r="C46" s="293"/>
      <c r="D46" s="14"/>
      <c r="E46" s="14"/>
      <c r="F46" s="294"/>
      <c r="G46" s="294"/>
      <c r="H46" s="294"/>
      <c r="I46" s="294"/>
      <c r="J46"/>
    </row>
    <row r="47" spans="1:10" ht="15">
      <c r="A47" s="127"/>
      <c r="B47" s="293"/>
      <c r="C47" s="293"/>
      <c r="D47" s="14"/>
      <c r="E47" s="14"/>
      <c r="F47" s="294"/>
      <c r="G47" s="294"/>
      <c r="H47" s="294"/>
      <c r="I47" s="294"/>
      <c r="J47"/>
    </row>
    <row r="48" spans="1:10" ht="15" customHeight="1">
      <c r="A48" s="33"/>
      <c r="B48" s="296"/>
      <c r="C48" s="296"/>
      <c r="D48" s="267"/>
      <c r="E48" s="267"/>
      <c r="F48" s="294"/>
      <c r="G48" s="294"/>
      <c r="H48" s="294"/>
      <c r="I48" s="294"/>
      <c r="J48"/>
    </row>
    <row r="49" spans="1:10" ht="15">
      <c r="A49" s="373">
        <v>4</v>
      </c>
      <c r="B49" s="293" t="s">
        <v>816</v>
      </c>
      <c r="C49" s="293"/>
      <c r="D49" s="14"/>
      <c r="E49" s="14"/>
      <c r="F49" s="294"/>
      <c r="G49" s="294"/>
      <c r="H49" s="294"/>
      <c r="I49" s="294"/>
      <c r="J49"/>
    </row>
    <row r="50" spans="1:10" ht="15">
      <c r="A50" s="292"/>
      <c r="B50" s="370" t="s">
        <v>2</v>
      </c>
      <c r="C50" s="627" t="s">
        <v>817</v>
      </c>
      <c r="D50" s="627"/>
      <c r="E50" s="619" t="s">
        <v>818</v>
      </c>
      <c r="F50" s="620"/>
      <c r="G50" s="294"/>
      <c r="H50" s="294"/>
      <c r="I50" s="294"/>
      <c r="J50"/>
    </row>
    <row r="51" spans="1:10" ht="15">
      <c r="A51" s="33"/>
      <c r="B51" s="74">
        <v>1</v>
      </c>
      <c r="C51" s="619" t="s">
        <v>819</v>
      </c>
      <c r="D51" s="620"/>
      <c r="E51" s="621"/>
      <c r="F51" s="622"/>
      <c r="G51" s="294"/>
      <c r="H51" s="294"/>
      <c r="I51" s="294"/>
      <c r="J51"/>
    </row>
    <row r="52" spans="1:10" ht="15">
      <c r="A52" s="33"/>
      <c r="B52" s="374">
        <v>2</v>
      </c>
      <c r="C52" s="619" t="s">
        <v>819</v>
      </c>
      <c r="D52" s="620"/>
      <c r="E52" s="623"/>
      <c r="F52" s="624"/>
      <c r="G52" s="294"/>
      <c r="H52" s="294"/>
      <c r="I52" s="294"/>
      <c r="J52"/>
    </row>
    <row r="53" spans="1:10" ht="15">
      <c r="A53" s="33"/>
      <c r="B53" s="377"/>
      <c r="C53" s="378"/>
      <c r="D53" s="378"/>
      <c r="E53" s="379"/>
      <c r="F53" s="379"/>
      <c r="G53" s="294"/>
      <c r="H53" s="294"/>
      <c r="I53" s="294"/>
      <c r="J53"/>
    </row>
    <row r="54" spans="1:17" s="17" customFormat="1" ht="12.75" customHeight="1">
      <c r="A54" s="16" t="s">
        <v>971</v>
      </c>
      <c r="B54" s="16"/>
      <c r="C54" s="16"/>
      <c r="D54" s="16"/>
      <c r="E54" s="16"/>
      <c r="F54" s="16"/>
      <c r="G54" s="16"/>
      <c r="I54" s="16"/>
      <c r="O54" s="667" t="s">
        <v>12</v>
      </c>
      <c r="P54" s="667"/>
      <c r="Q54" s="668"/>
    </row>
    <row r="55" spans="1:17" s="17" customFormat="1" ht="12.75" customHeight="1">
      <c r="A55" s="667" t="s">
        <v>13</v>
      </c>
      <c r="B55" s="667"/>
      <c r="C55" s="667"/>
      <c r="D55" s="667"/>
      <c r="E55" s="667"/>
      <c r="F55" s="667"/>
      <c r="G55" s="667"/>
      <c r="H55" s="667"/>
      <c r="I55" s="667"/>
      <c r="J55" s="667"/>
      <c r="K55" s="667"/>
      <c r="L55" s="667"/>
      <c r="M55" s="667"/>
      <c r="N55" s="667"/>
      <c r="O55" s="667"/>
      <c r="P55" s="667"/>
      <c r="Q55" s="667"/>
    </row>
    <row r="56" spans="1:19" s="17" customFormat="1" ht="12.75" customHeight="1">
      <c r="A56" s="666" t="s">
        <v>92</v>
      </c>
      <c r="B56" s="666"/>
      <c r="C56" s="666"/>
      <c r="D56" s="666"/>
      <c r="E56" s="666"/>
      <c r="F56" s="666"/>
      <c r="G56" s="666"/>
      <c r="H56" s="666"/>
      <c r="I56" s="666"/>
      <c r="J56" s="666"/>
      <c r="K56" s="666"/>
      <c r="L56" s="666"/>
      <c r="M56" s="666"/>
      <c r="N56" s="666"/>
      <c r="O56" s="666"/>
      <c r="P56" s="666"/>
      <c r="Q56" s="666"/>
      <c r="R56" s="666"/>
      <c r="S56" s="666"/>
    </row>
    <row r="57" spans="14:17" ht="12.75" customHeight="1">
      <c r="N57" s="655" t="s">
        <v>84</v>
      </c>
      <c r="O57" s="655"/>
      <c r="P57" s="655"/>
      <c r="Q57" s="655"/>
    </row>
    <row r="62" spans="2:9" ht="12.75">
      <c r="B62" s="611"/>
      <c r="C62" s="611"/>
      <c r="H62" s="481"/>
      <c r="I62" s="33"/>
    </row>
    <row r="63" spans="3:9" ht="12.75">
      <c r="C63" s="32"/>
      <c r="D63" s="32"/>
      <c r="E63" s="32"/>
      <c r="F63" s="32"/>
      <c r="G63" s="32"/>
      <c r="H63" s="33"/>
      <c r="I63" s="33"/>
    </row>
    <row r="64" spans="3:9" ht="12.75">
      <c r="C64" s="610"/>
      <c r="D64" s="610"/>
      <c r="E64" s="610"/>
      <c r="F64" s="32"/>
      <c r="G64" s="32"/>
      <c r="I64" s="33"/>
    </row>
    <row r="65" spans="3:9" ht="12.75">
      <c r="C65" s="607"/>
      <c r="D65" s="607"/>
      <c r="E65" s="607"/>
      <c r="F65" s="32"/>
      <c r="G65" s="32"/>
      <c r="I65" s="33"/>
    </row>
    <row r="66" spans="3:9" ht="12.75">
      <c r="C66" s="607"/>
      <c r="D66" s="607"/>
      <c r="E66" s="607"/>
      <c r="F66" s="32"/>
      <c r="G66" s="32"/>
      <c r="I66" s="33"/>
    </row>
    <row r="67" spans="3:9" ht="12.75">
      <c r="C67" s="607"/>
      <c r="D67" s="607"/>
      <c r="E67" s="607"/>
      <c r="F67" s="32"/>
      <c r="G67" s="32"/>
      <c r="I67" s="33"/>
    </row>
    <row r="68" spans="3:9" ht="12.75">
      <c r="C68" s="607"/>
      <c r="D68" s="607"/>
      <c r="E68" s="607"/>
      <c r="F68" s="32"/>
      <c r="G68" s="32"/>
      <c r="I68" s="33"/>
    </row>
    <row r="69" spans="3:9" ht="12.75">
      <c r="C69" s="607"/>
      <c r="D69" s="607"/>
      <c r="E69" s="607"/>
      <c r="F69" s="32"/>
      <c r="G69" s="32"/>
      <c r="I69" s="33"/>
    </row>
    <row r="70" spans="3:9" ht="12.75">
      <c r="C70" s="607"/>
      <c r="D70" s="607"/>
      <c r="E70" s="607"/>
      <c r="F70" s="473"/>
      <c r="G70" s="32"/>
      <c r="I70" s="33"/>
    </row>
    <row r="71" spans="3:9" ht="12.75">
      <c r="C71" s="609"/>
      <c r="D71" s="609"/>
      <c r="E71" s="609"/>
      <c r="F71" s="609"/>
      <c r="G71" s="32"/>
      <c r="I71" s="405"/>
    </row>
    <row r="72" spans="3:9" ht="12.75">
      <c r="C72" s="609"/>
      <c r="D72" s="609"/>
      <c r="E72" s="609"/>
      <c r="F72" s="609"/>
      <c r="G72" s="32"/>
      <c r="H72" s="33"/>
      <c r="I72" s="405"/>
    </row>
    <row r="73" spans="3:9" ht="12.75">
      <c r="C73" s="399"/>
      <c r="D73" s="399"/>
      <c r="E73" s="399"/>
      <c r="F73" s="399"/>
      <c r="G73" s="32"/>
      <c r="H73" s="33"/>
      <c r="I73" s="405"/>
    </row>
    <row r="74" spans="3:9" ht="12.75">
      <c r="C74" s="18"/>
      <c r="D74" s="18"/>
      <c r="E74" s="18"/>
      <c r="F74" s="18"/>
      <c r="G74" s="33"/>
      <c r="H74" s="33"/>
      <c r="I74" s="33"/>
    </row>
    <row r="76" spans="3:9" ht="12.75">
      <c r="C76" s="32"/>
      <c r="D76" s="32"/>
      <c r="E76" s="32"/>
      <c r="F76" s="3"/>
      <c r="G76" s="3"/>
      <c r="H76" s="481"/>
      <c r="I76" s="33"/>
    </row>
    <row r="77" spans="3:9" ht="12.75">
      <c r="C77" s="610"/>
      <c r="D77" s="610"/>
      <c r="E77" s="610"/>
      <c r="F77" s="32"/>
      <c r="G77" s="32"/>
      <c r="I77" s="33"/>
    </row>
    <row r="78" spans="3:9" ht="12.75">
      <c r="C78" s="607"/>
      <c r="D78" s="607"/>
      <c r="E78" s="607"/>
      <c r="F78" s="32"/>
      <c r="G78" s="32"/>
      <c r="I78" s="33"/>
    </row>
    <row r="79" spans="3:9" ht="12.75">
      <c r="C79" s="607"/>
      <c r="D79" s="607"/>
      <c r="E79" s="607"/>
      <c r="F79" s="32"/>
      <c r="G79" s="32"/>
      <c r="I79" s="33"/>
    </row>
    <row r="80" spans="3:9" ht="12.75">
      <c r="C80" s="607"/>
      <c r="D80" s="607"/>
      <c r="E80" s="607"/>
      <c r="F80" s="32"/>
      <c r="G80" s="32"/>
      <c r="I80" s="33"/>
    </row>
    <row r="81" spans="3:9" ht="12.75">
      <c r="C81" s="607"/>
      <c r="D81" s="607"/>
      <c r="E81" s="607"/>
      <c r="F81" s="32"/>
      <c r="G81" s="32"/>
      <c r="I81" s="33"/>
    </row>
    <row r="82" spans="3:9" ht="12.75">
      <c r="C82" s="607"/>
      <c r="D82" s="607"/>
      <c r="E82" s="607"/>
      <c r="F82" s="32"/>
      <c r="G82" s="32"/>
      <c r="I82" s="33"/>
    </row>
    <row r="83" spans="3:9" ht="12.75">
      <c r="C83" s="608"/>
      <c r="D83" s="608"/>
      <c r="E83" s="608"/>
      <c r="F83" s="473"/>
      <c r="G83" s="32"/>
      <c r="I83" s="33"/>
    </row>
    <row r="84" spans="3:9" ht="12.75">
      <c r="C84" s="604"/>
      <c r="D84" s="605"/>
      <c r="E84" s="606"/>
      <c r="F84" s="32"/>
      <c r="G84" s="32"/>
      <c r="I84" s="405"/>
    </row>
    <row r="85" spans="3:9" ht="12.75">
      <c r="C85" s="604"/>
      <c r="D85" s="605"/>
      <c r="E85" s="606"/>
      <c r="F85" s="32"/>
      <c r="G85" s="32"/>
      <c r="H85" s="33"/>
      <c r="I85" s="484"/>
    </row>
    <row r="86" spans="3:9" ht="12.75">
      <c r="C86" s="32"/>
      <c r="D86" s="32"/>
      <c r="E86" s="32"/>
      <c r="F86" s="32"/>
      <c r="G86" s="32"/>
      <c r="H86" s="33"/>
      <c r="I86" s="33"/>
    </row>
    <row r="87" spans="8:9" ht="12.75">
      <c r="H87" s="33"/>
      <c r="I87" s="33"/>
    </row>
    <row r="88" spans="2:18" ht="15" hidden="1">
      <c r="B88" s="472"/>
      <c r="C88" s="472"/>
      <c r="D88" s="472"/>
      <c r="E88" s="383"/>
      <c r="F88" s="383"/>
      <c r="G88" s="383"/>
      <c r="H88" s="482"/>
      <c r="I88" s="483"/>
      <c r="J88" s="361"/>
      <c r="P88" s="375"/>
      <c r="Q88" s="183"/>
      <c r="R88" s="183"/>
    </row>
    <row r="89" spans="2:18" ht="15" hidden="1">
      <c r="B89" s="474"/>
      <c r="C89" s="280"/>
      <c r="D89" s="474"/>
      <c r="E89" s="8"/>
      <c r="F89" s="9"/>
      <c r="G89" s="9"/>
      <c r="H89" s="9"/>
      <c r="I89" s="32"/>
      <c r="J89" s="32"/>
      <c r="P89" s="375"/>
      <c r="Q89" s="183"/>
      <c r="R89" s="183"/>
    </row>
    <row r="90" spans="2:18" ht="15" hidden="1">
      <c r="B90" s="474">
        <v>2</v>
      </c>
      <c r="C90" s="280" t="s">
        <v>887</v>
      </c>
      <c r="D90" s="474">
        <v>10</v>
      </c>
      <c r="E90" s="8">
        <v>125</v>
      </c>
      <c r="F90" s="9">
        <f aca="true" t="shared" si="0" ref="F90:F106">E90/1000</f>
        <v>0.125</v>
      </c>
      <c r="G90" s="9">
        <f aca="true" t="shared" si="1" ref="G90:G106">F90*D90</f>
        <v>1.25</v>
      </c>
      <c r="H90" s="9">
        <f>22*F90</f>
        <v>2.75</v>
      </c>
      <c r="I90" s="32">
        <f>F90*Q88</f>
        <v>0</v>
      </c>
      <c r="J90" s="32">
        <f>F90*R88</f>
        <v>0</v>
      </c>
      <c r="P90" s="375" t="s">
        <v>888</v>
      </c>
      <c r="Q90" s="183">
        <v>5</v>
      </c>
      <c r="R90" s="183">
        <v>5</v>
      </c>
    </row>
    <row r="91" spans="2:10" ht="15" hidden="1">
      <c r="B91" s="474">
        <v>3</v>
      </c>
      <c r="C91" s="280" t="s">
        <v>889</v>
      </c>
      <c r="D91" s="474">
        <v>5</v>
      </c>
      <c r="E91" s="8">
        <v>142</v>
      </c>
      <c r="F91" s="9">
        <f t="shared" si="0"/>
        <v>0.142</v>
      </c>
      <c r="G91" s="9">
        <f t="shared" si="1"/>
        <v>0.71</v>
      </c>
      <c r="H91" s="9"/>
      <c r="I91" s="32">
        <f>Q90*F91</f>
        <v>0.71</v>
      </c>
      <c r="J91" s="32">
        <f>R90*F91</f>
        <v>0.71</v>
      </c>
    </row>
    <row r="92" spans="2:10" ht="15" hidden="1">
      <c r="B92" s="474"/>
      <c r="C92" s="280"/>
      <c r="D92" s="474"/>
      <c r="E92" s="8"/>
      <c r="F92" s="9"/>
      <c r="G92" s="9"/>
      <c r="H92" s="8" t="s">
        <v>890</v>
      </c>
      <c r="I92" s="32"/>
      <c r="J92" s="32"/>
    </row>
    <row r="93" spans="2:10" ht="15" hidden="1">
      <c r="B93" s="474">
        <v>4</v>
      </c>
      <c r="C93" s="280" t="s">
        <v>891</v>
      </c>
      <c r="D93" s="474">
        <v>2</v>
      </c>
      <c r="E93" s="8">
        <v>130</v>
      </c>
      <c r="F93" s="9">
        <f t="shared" si="0"/>
        <v>0.13</v>
      </c>
      <c r="G93" s="9">
        <f t="shared" si="1"/>
        <v>0.26</v>
      </c>
      <c r="H93" s="9">
        <f>F93*3</f>
        <v>0.39</v>
      </c>
      <c r="I93" s="32"/>
      <c r="J93" s="32"/>
    </row>
    <row r="94" spans="2:10" ht="15" hidden="1">
      <c r="B94" s="474">
        <v>5</v>
      </c>
      <c r="C94" s="280" t="s">
        <v>892</v>
      </c>
      <c r="D94" s="474">
        <v>0.4</v>
      </c>
      <c r="E94" s="8">
        <v>130</v>
      </c>
      <c r="F94" s="9">
        <f t="shared" si="0"/>
        <v>0.13</v>
      </c>
      <c r="G94" s="9">
        <f t="shared" si="1"/>
        <v>0.052000000000000005</v>
      </c>
      <c r="H94" s="9">
        <f aca="true" t="shared" si="2" ref="H94:H99">F94*3</f>
        <v>0.39</v>
      </c>
      <c r="I94" s="32"/>
      <c r="J94" s="32"/>
    </row>
    <row r="95" spans="2:10" ht="15" hidden="1">
      <c r="B95" s="474">
        <v>6</v>
      </c>
      <c r="C95" s="280" t="s">
        <v>893</v>
      </c>
      <c r="D95" s="474">
        <v>0.2</v>
      </c>
      <c r="E95" s="8">
        <v>75</v>
      </c>
      <c r="F95" s="9">
        <f t="shared" si="0"/>
        <v>0.075</v>
      </c>
      <c r="G95" s="9">
        <f t="shared" si="1"/>
        <v>0.015</v>
      </c>
      <c r="H95" s="9">
        <f t="shared" si="2"/>
        <v>0.22499999999999998</v>
      </c>
      <c r="I95" s="32"/>
      <c r="J95" s="32"/>
    </row>
    <row r="96" spans="2:10" ht="15" hidden="1">
      <c r="B96" s="474">
        <v>7</v>
      </c>
      <c r="C96" s="280" t="s">
        <v>894</v>
      </c>
      <c r="D96" s="474">
        <v>0.2</v>
      </c>
      <c r="E96" s="8">
        <v>120</v>
      </c>
      <c r="F96" s="9">
        <f t="shared" si="0"/>
        <v>0.12</v>
      </c>
      <c r="G96" s="9">
        <f t="shared" si="1"/>
        <v>0.024</v>
      </c>
      <c r="H96" s="9">
        <f t="shared" si="2"/>
        <v>0.36</v>
      </c>
      <c r="I96" s="32"/>
      <c r="J96" s="32"/>
    </row>
    <row r="97" spans="2:10" ht="15" hidden="1">
      <c r="B97" s="474">
        <v>8</v>
      </c>
      <c r="C97" s="280" t="s">
        <v>895</v>
      </c>
      <c r="D97" s="474">
        <v>0.1</v>
      </c>
      <c r="E97" s="8">
        <v>220</v>
      </c>
      <c r="F97" s="9">
        <f t="shared" si="0"/>
        <v>0.22</v>
      </c>
      <c r="G97" s="9">
        <f t="shared" si="1"/>
        <v>0.022000000000000002</v>
      </c>
      <c r="H97" s="9">
        <f t="shared" si="2"/>
        <v>0.66</v>
      </c>
      <c r="I97" s="32"/>
      <c r="J97" s="32"/>
    </row>
    <row r="98" spans="2:10" ht="15" hidden="1">
      <c r="B98" s="474">
        <v>10</v>
      </c>
      <c r="C98" s="280" t="s">
        <v>896</v>
      </c>
      <c r="D98" s="474">
        <v>0.1</v>
      </c>
      <c r="E98" s="8">
        <v>980</v>
      </c>
      <c r="F98" s="9">
        <f t="shared" si="0"/>
        <v>0.98</v>
      </c>
      <c r="G98" s="9">
        <f t="shared" si="1"/>
        <v>0.098</v>
      </c>
      <c r="H98" s="9">
        <f t="shared" si="2"/>
        <v>2.94</v>
      </c>
      <c r="I98" s="32"/>
      <c r="J98" s="32"/>
    </row>
    <row r="99" spans="2:10" ht="15" hidden="1">
      <c r="B99" s="474">
        <v>12</v>
      </c>
      <c r="C99" s="280" t="s">
        <v>897</v>
      </c>
      <c r="D99" s="474">
        <v>5</v>
      </c>
      <c r="E99" s="8">
        <v>20</v>
      </c>
      <c r="F99" s="9">
        <f>E99/1000</f>
        <v>0.02</v>
      </c>
      <c r="G99" s="9">
        <f>F99*D99</f>
        <v>0.1</v>
      </c>
      <c r="H99" s="9">
        <f t="shared" si="2"/>
        <v>0.06</v>
      </c>
      <c r="I99" s="32"/>
      <c r="J99" s="32"/>
    </row>
    <row r="100" spans="3:8" ht="12.75" hidden="1">
      <c r="C100" s="16" t="s">
        <v>18</v>
      </c>
      <c r="D100" s="1">
        <v>3</v>
      </c>
      <c r="E100" s="1">
        <f>SUM(E93:E99)</f>
        <v>1675</v>
      </c>
      <c r="F100" s="8">
        <f>E100/1000</f>
        <v>1.675</v>
      </c>
      <c r="G100" s="9"/>
      <c r="H100" s="475">
        <f>D100*F100</f>
        <v>5.025</v>
      </c>
    </row>
    <row r="101" spans="2:10" ht="15" hidden="1">
      <c r="B101" s="474">
        <v>17</v>
      </c>
      <c r="C101" s="280" t="s">
        <v>898</v>
      </c>
      <c r="D101" s="474">
        <v>0.5</v>
      </c>
      <c r="E101" s="8">
        <v>340</v>
      </c>
      <c r="F101" s="9">
        <f>E101/1000</f>
        <v>0.34</v>
      </c>
      <c r="G101" s="9">
        <f>F101*D101</f>
        <v>0.17</v>
      </c>
      <c r="H101" s="9"/>
      <c r="I101" s="32"/>
      <c r="J101" s="32"/>
    </row>
    <row r="102" spans="2:10" ht="15" hidden="1">
      <c r="B102" s="474"/>
      <c r="C102" s="280"/>
      <c r="D102" s="474">
        <f>SUM(D93:D101)</f>
        <v>11.5</v>
      </c>
      <c r="E102" s="8"/>
      <c r="F102" s="9"/>
      <c r="G102" s="9"/>
      <c r="H102" s="9"/>
      <c r="I102" s="32"/>
      <c r="J102" s="32"/>
    </row>
    <row r="103" spans="2:10" ht="15" hidden="1">
      <c r="B103" s="474">
        <v>13</v>
      </c>
      <c r="C103" s="280" t="s">
        <v>899</v>
      </c>
      <c r="D103" s="474">
        <v>0.1</v>
      </c>
      <c r="E103" s="8">
        <v>180</v>
      </c>
      <c r="F103" s="9">
        <f t="shared" si="0"/>
        <v>0.18</v>
      </c>
      <c r="G103" s="9">
        <f t="shared" si="1"/>
        <v>0.018</v>
      </c>
      <c r="H103" s="9"/>
      <c r="I103" s="32"/>
      <c r="J103" s="32"/>
    </row>
    <row r="104" spans="2:10" ht="15" hidden="1">
      <c r="B104" s="474">
        <v>14</v>
      </c>
      <c r="C104" s="280" t="s">
        <v>900</v>
      </c>
      <c r="D104" s="474">
        <v>0.025</v>
      </c>
      <c r="E104" s="8">
        <v>140</v>
      </c>
      <c r="F104" s="9">
        <f t="shared" si="0"/>
        <v>0.14</v>
      </c>
      <c r="G104" s="9">
        <f t="shared" si="1"/>
        <v>0.0035000000000000005</v>
      </c>
      <c r="H104" s="9"/>
      <c r="I104" s="32"/>
      <c r="J104" s="32"/>
    </row>
    <row r="105" spans="2:15" ht="15" hidden="1">
      <c r="B105" s="474">
        <v>15</v>
      </c>
      <c r="C105" s="280" t="s">
        <v>901</v>
      </c>
      <c r="D105" s="474">
        <v>0.05</v>
      </c>
      <c r="E105" s="8"/>
      <c r="F105" s="9">
        <f t="shared" si="0"/>
        <v>0</v>
      </c>
      <c r="G105" s="9">
        <f t="shared" si="1"/>
        <v>0</v>
      </c>
      <c r="H105" s="9"/>
      <c r="I105" s="32"/>
      <c r="J105" s="32"/>
      <c r="O105" s="16">
        <v>0</v>
      </c>
    </row>
    <row r="106" spans="2:10" ht="15" hidden="1">
      <c r="B106" s="474">
        <v>16</v>
      </c>
      <c r="C106" s="280" t="s">
        <v>902</v>
      </c>
      <c r="D106" s="474">
        <v>0.01</v>
      </c>
      <c r="E106" s="8">
        <v>150</v>
      </c>
      <c r="F106" s="9">
        <f t="shared" si="0"/>
        <v>0.15</v>
      </c>
      <c r="G106" s="9">
        <f t="shared" si="1"/>
        <v>0.0015</v>
      </c>
      <c r="H106" s="9"/>
      <c r="I106" s="32"/>
      <c r="J106" s="32"/>
    </row>
    <row r="107" spans="2:18" ht="15" hidden="1">
      <c r="B107" s="474">
        <v>11</v>
      </c>
      <c r="C107" s="280" t="s">
        <v>903</v>
      </c>
      <c r="D107" s="474">
        <v>5</v>
      </c>
      <c r="E107" s="8">
        <v>140</v>
      </c>
      <c r="F107" s="9">
        <f>E107/1000</f>
        <v>0.14</v>
      </c>
      <c r="G107" s="9">
        <f>F107*D107</f>
        <v>0.7000000000000001</v>
      </c>
      <c r="H107" s="9"/>
      <c r="I107" s="32"/>
      <c r="J107" s="32"/>
      <c r="R107" s="16">
        <f>0.14*12</f>
        <v>1.6800000000000002</v>
      </c>
    </row>
    <row r="108" spans="2:10" ht="15" hidden="1">
      <c r="B108" s="474">
        <v>9</v>
      </c>
      <c r="C108" s="280" t="s">
        <v>904</v>
      </c>
      <c r="D108" s="474">
        <v>1</v>
      </c>
      <c r="E108" s="8">
        <v>165</v>
      </c>
      <c r="F108" s="9">
        <f>E108/1000</f>
        <v>0.165</v>
      </c>
      <c r="G108" s="9">
        <f>F108*D108</f>
        <v>0.165</v>
      </c>
      <c r="H108" s="9"/>
      <c r="I108" s="32"/>
      <c r="J108" s="32"/>
    </row>
    <row r="109" ht="12.75" hidden="1">
      <c r="G109" s="16">
        <f>SUM(G89:G108)</f>
        <v>3.5889999999999995</v>
      </c>
    </row>
    <row r="110" ht="12.75" hidden="1">
      <c r="G110" s="16">
        <v>2.19</v>
      </c>
    </row>
    <row r="111" ht="12.75" hidden="1">
      <c r="G111" s="16">
        <f>G109+G110</f>
        <v>5.779</v>
      </c>
    </row>
  </sheetData>
  <sheetProtection/>
  <mergeCells count="174">
    <mergeCell ref="M29:N29"/>
    <mergeCell ref="O29:P29"/>
    <mergeCell ref="M30:N30"/>
    <mergeCell ref="O30:P30"/>
    <mergeCell ref="M33:N33"/>
    <mergeCell ref="O33:P33"/>
    <mergeCell ref="O32:P32"/>
    <mergeCell ref="N57:Q57"/>
    <mergeCell ref="A56:S56"/>
    <mergeCell ref="S30:T30"/>
    <mergeCell ref="K32:L32"/>
    <mergeCell ref="Q36:R36"/>
    <mergeCell ref="O54:Q54"/>
    <mergeCell ref="A55:Q55"/>
    <mergeCell ref="B38:D38"/>
    <mergeCell ref="E31:F31"/>
    <mergeCell ref="K30:L30"/>
    <mergeCell ref="F10:G10"/>
    <mergeCell ref="B10:C10"/>
    <mergeCell ref="B24:D24"/>
    <mergeCell ref="B25:D25"/>
    <mergeCell ref="E24:F24"/>
    <mergeCell ref="A16:B16"/>
    <mergeCell ref="A17:B17"/>
    <mergeCell ref="B22:D23"/>
    <mergeCell ref="E22:L22"/>
    <mergeCell ref="D10:E10"/>
    <mergeCell ref="Q23:R23"/>
    <mergeCell ref="M24:N24"/>
    <mergeCell ref="O24:P24"/>
    <mergeCell ref="A15:G15"/>
    <mergeCell ref="C16:D16"/>
    <mergeCell ref="E26:F26"/>
    <mergeCell ref="O23:P23"/>
    <mergeCell ref="E25:F25"/>
    <mergeCell ref="C17:D17"/>
    <mergeCell ref="K26:L26"/>
    <mergeCell ref="B30:D30"/>
    <mergeCell ref="B32:D32"/>
    <mergeCell ref="E32:F32"/>
    <mergeCell ref="B28:D28"/>
    <mergeCell ref="B31:D31"/>
    <mergeCell ref="E28:F28"/>
    <mergeCell ref="R1:S1"/>
    <mergeCell ref="A2:S2"/>
    <mergeCell ref="A3:S3"/>
    <mergeCell ref="A5:S5"/>
    <mergeCell ref="B9:C9"/>
    <mergeCell ref="A6:B6"/>
    <mergeCell ref="A7:I7"/>
    <mergeCell ref="D9:E9"/>
    <mergeCell ref="F9:G9"/>
    <mergeCell ref="H1:I1"/>
    <mergeCell ref="K28:L28"/>
    <mergeCell ref="F11:G11"/>
    <mergeCell ref="K24:L24"/>
    <mergeCell ref="M22:T22"/>
    <mergeCell ref="E27:F27"/>
    <mergeCell ref="S25:T25"/>
    <mergeCell ref="O27:P27"/>
    <mergeCell ref="K25:L25"/>
    <mergeCell ref="D11:E11"/>
    <mergeCell ref="Q24:R24"/>
    <mergeCell ref="B13:C13"/>
    <mergeCell ref="B26:D26"/>
    <mergeCell ref="D13:E13"/>
    <mergeCell ref="F13:G13"/>
    <mergeCell ref="B12:C12"/>
    <mergeCell ref="E23:F23"/>
    <mergeCell ref="A18:B18"/>
    <mergeCell ref="C18:D18"/>
    <mergeCell ref="D12:E12"/>
    <mergeCell ref="F12:G12"/>
    <mergeCell ref="B11:C11"/>
    <mergeCell ref="A22:A23"/>
    <mergeCell ref="K29:L29"/>
    <mergeCell ref="K27:L27"/>
    <mergeCell ref="S26:T26"/>
    <mergeCell ref="M25:N25"/>
    <mergeCell ref="Q26:R26"/>
    <mergeCell ref="O25:P25"/>
    <mergeCell ref="M28:N28"/>
    <mergeCell ref="Q27:R27"/>
    <mergeCell ref="S24:T24"/>
    <mergeCell ref="M26:N26"/>
    <mergeCell ref="M27:N27"/>
    <mergeCell ref="O31:P31"/>
    <mergeCell ref="Q25:R25"/>
    <mergeCell ref="Q30:R30"/>
    <mergeCell ref="Q28:R28"/>
    <mergeCell ref="Q29:R29"/>
    <mergeCell ref="S29:T29"/>
    <mergeCell ref="O26:P26"/>
    <mergeCell ref="B27:D27"/>
    <mergeCell ref="B29:D29"/>
    <mergeCell ref="E29:F29"/>
    <mergeCell ref="A21:S21"/>
    <mergeCell ref="G23:I23"/>
    <mergeCell ref="G24:I24"/>
    <mergeCell ref="G25:I25"/>
    <mergeCell ref="S23:T23"/>
    <mergeCell ref="M23:N23"/>
    <mergeCell ref="K23:L23"/>
    <mergeCell ref="S32:T32"/>
    <mergeCell ref="M31:N31"/>
    <mergeCell ref="Q31:R31"/>
    <mergeCell ref="S31:T31"/>
    <mergeCell ref="S27:T27"/>
    <mergeCell ref="E37:F37"/>
    <mergeCell ref="S28:T28"/>
    <mergeCell ref="O28:P28"/>
    <mergeCell ref="K31:L31"/>
    <mergeCell ref="M32:N32"/>
    <mergeCell ref="Q32:R32"/>
    <mergeCell ref="E36:J36"/>
    <mergeCell ref="E30:F30"/>
    <mergeCell ref="S36:T36"/>
    <mergeCell ref="G26:I26"/>
    <mergeCell ref="G27:I27"/>
    <mergeCell ref="G28:I28"/>
    <mergeCell ref="G29:I29"/>
    <mergeCell ref="G30:I30"/>
    <mergeCell ref="G31:I31"/>
    <mergeCell ref="G32:I32"/>
    <mergeCell ref="E33:F33"/>
    <mergeCell ref="K33:L33"/>
    <mergeCell ref="E50:F50"/>
    <mergeCell ref="Q33:R33"/>
    <mergeCell ref="S33:T33"/>
    <mergeCell ref="B34:I34"/>
    <mergeCell ref="G37:I37"/>
    <mergeCell ref="G38:I38"/>
    <mergeCell ref="M38:O38"/>
    <mergeCell ref="C51:D51"/>
    <mergeCell ref="E51:F51"/>
    <mergeCell ref="C52:D52"/>
    <mergeCell ref="E52:F52"/>
    <mergeCell ref="A41:J41"/>
    <mergeCell ref="A42:A43"/>
    <mergeCell ref="B42:D42"/>
    <mergeCell ref="E42:G42"/>
    <mergeCell ref="H42:H43"/>
    <mergeCell ref="C50:D50"/>
    <mergeCell ref="E38:F38"/>
    <mergeCell ref="B36:D37"/>
    <mergeCell ref="K36:P36"/>
    <mergeCell ref="M37:N37"/>
    <mergeCell ref="O37:P37"/>
    <mergeCell ref="K38:L38"/>
    <mergeCell ref="K37:L37"/>
    <mergeCell ref="B62:C62"/>
    <mergeCell ref="C64:E64"/>
    <mergeCell ref="C65:E65"/>
    <mergeCell ref="C66:E66"/>
    <mergeCell ref="C67:E67"/>
    <mergeCell ref="C68:E68"/>
    <mergeCell ref="C83:E83"/>
    <mergeCell ref="C84:E84"/>
    <mergeCell ref="C69:E69"/>
    <mergeCell ref="C70:E70"/>
    <mergeCell ref="C71:F71"/>
    <mergeCell ref="C72:F72"/>
    <mergeCell ref="C77:E77"/>
    <mergeCell ref="C78:E78"/>
    <mergeCell ref="B39:D39"/>
    <mergeCell ref="E39:F39"/>
    <mergeCell ref="G39:I39"/>
    <mergeCell ref="K39:L39"/>
    <mergeCell ref="M39:O39"/>
    <mergeCell ref="C85:E85"/>
    <mergeCell ref="C79:E79"/>
    <mergeCell ref="C80:E80"/>
    <mergeCell ref="C81:E81"/>
    <mergeCell ref="C82:E82"/>
  </mergeCells>
  <printOptions horizontalCentered="1"/>
  <pageMargins left="0.7086614173228347" right="0.7086614173228347" top="0.2362204724409449" bottom="0" header="0.31496062992125984" footer="0.31496062992125984"/>
  <pageSetup horizontalDpi="600" verticalDpi="600" orientation="landscape" paperSize="9" scale="65" r:id="rId1"/>
  <rowBreaks count="2" manualBreakCount="2">
    <brk id="58" max="19" man="1"/>
    <brk id="113" max="19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view="pageBreakPreview" zoomScale="90" zoomScaleSheetLayoutView="90" zoomScalePageLayoutView="0" workbookViewId="0" topLeftCell="A4">
      <selection activeCell="B9" sqref="B9:N12"/>
    </sheetView>
  </sheetViews>
  <sheetFormatPr defaultColWidth="9.140625" defaultRowHeight="12.75"/>
  <cols>
    <col min="2" max="2" width="10.140625" style="0" customWidth="1"/>
    <col min="3" max="3" width="16.7109375" style="0" customWidth="1"/>
    <col min="4" max="4" width="9.421875" style="0" customWidth="1"/>
    <col min="5" max="5" width="9.00390625" style="0" customWidth="1"/>
    <col min="6" max="6" width="11.57421875" style="0" customWidth="1"/>
    <col min="7" max="8" width="10.421875" style="0" customWidth="1"/>
    <col min="9" max="10" width="10.421875" style="323" customWidth="1"/>
    <col min="11" max="11" width="10.57421875" style="0" customWidth="1"/>
    <col min="12" max="12" width="10.421875" style="0" customWidth="1"/>
    <col min="13" max="13" width="11.57421875" style="0" customWidth="1"/>
    <col min="14" max="14" width="13.00390625" style="0" customWidth="1"/>
  </cols>
  <sheetData>
    <row r="1" spans="1:14" ht="18">
      <c r="A1" s="728" t="s">
        <v>0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N1" s="268" t="s">
        <v>527</v>
      </c>
    </row>
    <row r="2" spans="1:11" ht="21">
      <c r="A2" s="729" t="s">
        <v>648</v>
      </c>
      <c r="B2" s="729"/>
      <c r="C2" s="729"/>
      <c r="D2" s="729"/>
      <c r="E2" s="729"/>
      <c r="F2" s="729"/>
      <c r="G2" s="729"/>
      <c r="H2" s="729"/>
      <c r="I2" s="729"/>
      <c r="J2" s="729"/>
      <c r="K2" s="729"/>
    </row>
    <row r="3" spans="1:10" ht="15">
      <c r="A3" s="224"/>
      <c r="B3" s="224"/>
      <c r="C3" s="224"/>
      <c r="D3" s="224"/>
      <c r="E3" s="224"/>
      <c r="F3" s="224"/>
      <c r="G3" s="224"/>
      <c r="H3" s="224"/>
      <c r="I3" s="321"/>
      <c r="J3" s="321"/>
    </row>
    <row r="4" spans="1:10" ht="18">
      <c r="A4" s="728" t="s">
        <v>526</v>
      </c>
      <c r="B4" s="728"/>
      <c r="C4" s="728"/>
      <c r="D4" s="728"/>
      <c r="E4" s="728"/>
      <c r="F4" s="728"/>
      <c r="G4" s="728"/>
      <c r="H4" s="728"/>
      <c r="I4" s="347"/>
      <c r="J4" s="347"/>
    </row>
    <row r="5" spans="1:12" ht="15">
      <c r="A5" s="236" t="s">
        <v>990</v>
      </c>
      <c r="B5" s="225"/>
      <c r="C5" s="225"/>
      <c r="D5" s="225"/>
      <c r="E5" s="225"/>
      <c r="F5" s="225"/>
      <c r="G5" s="225"/>
      <c r="H5" s="224"/>
      <c r="I5" s="321"/>
      <c r="J5" s="321"/>
      <c r="L5" s="17" t="s">
        <v>952</v>
      </c>
    </row>
    <row r="6" spans="1:14" ht="28.5" customHeight="1">
      <c r="A6" s="839" t="s">
        <v>2</v>
      </c>
      <c r="B6" s="839" t="s">
        <v>37</v>
      </c>
      <c r="C6" s="657" t="s">
        <v>408</v>
      </c>
      <c r="D6" s="767" t="s">
        <v>463</v>
      </c>
      <c r="E6" s="767"/>
      <c r="F6" s="767"/>
      <c r="G6" s="767"/>
      <c r="H6" s="801"/>
      <c r="I6" s="899" t="s">
        <v>553</v>
      </c>
      <c r="J6" s="899" t="s">
        <v>554</v>
      </c>
      <c r="K6" s="841" t="s">
        <v>507</v>
      </c>
      <c r="L6" s="841"/>
      <c r="M6" s="841"/>
      <c r="N6" s="841"/>
    </row>
    <row r="7" spans="1:14" ht="39" customHeight="1">
      <c r="A7" s="840"/>
      <c r="B7" s="840"/>
      <c r="C7" s="657"/>
      <c r="D7" s="5" t="s">
        <v>462</v>
      </c>
      <c r="E7" s="5" t="s">
        <v>409</v>
      </c>
      <c r="F7" s="70" t="s">
        <v>410</v>
      </c>
      <c r="G7" s="5" t="s">
        <v>411</v>
      </c>
      <c r="H7" s="5" t="s">
        <v>47</v>
      </c>
      <c r="I7" s="899"/>
      <c r="J7" s="899"/>
      <c r="K7" s="259" t="s">
        <v>412</v>
      </c>
      <c r="L7" s="29" t="s">
        <v>508</v>
      </c>
      <c r="M7" s="5" t="s">
        <v>413</v>
      </c>
      <c r="N7" s="29" t="s">
        <v>414</v>
      </c>
    </row>
    <row r="8" spans="1:14" ht="15">
      <c r="A8" s="228" t="s">
        <v>275</v>
      </c>
      <c r="B8" s="228" t="s">
        <v>276</v>
      </c>
      <c r="C8" s="228" t="s">
        <v>277</v>
      </c>
      <c r="D8" s="228" t="s">
        <v>278</v>
      </c>
      <c r="E8" s="228" t="s">
        <v>279</v>
      </c>
      <c r="F8" s="228" t="s">
        <v>280</v>
      </c>
      <c r="G8" s="228" t="s">
        <v>281</v>
      </c>
      <c r="H8" s="228" t="s">
        <v>282</v>
      </c>
      <c r="I8" s="348" t="s">
        <v>300</v>
      </c>
      <c r="J8" s="348" t="s">
        <v>301</v>
      </c>
      <c r="K8" s="228" t="s">
        <v>302</v>
      </c>
      <c r="L8" s="228" t="s">
        <v>330</v>
      </c>
      <c r="M8" s="228" t="s">
        <v>331</v>
      </c>
      <c r="N8" s="228" t="s">
        <v>332</v>
      </c>
    </row>
    <row r="9" spans="1:14" ht="15">
      <c r="A9" s="327">
        <v>1</v>
      </c>
      <c r="B9" s="21" t="s">
        <v>832</v>
      </c>
      <c r="C9" s="8">
        <v>287</v>
      </c>
      <c r="D9" s="8">
        <f>C9</f>
        <v>287</v>
      </c>
      <c r="E9" s="8"/>
      <c r="F9" s="8"/>
      <c r="G9" s="8"/>
      <c r="H9" s="8"/>
      <c r="I9" s="8">
        <f>D9</f>
        <v>287</v>
      </c>
      <c r="J9" s="8">
        <f>D9</f>
        <v>287</v>
      </c>
      <c r="K9" s="8">
        <f>J9</f>
        <v>287</v>
      </c>
      <c r="L9" s="228"/>
      <c r="M9" s="228"/>
      <c r="N9" s="228"/>
    </row>
    <row r="10" spans="1:14" ht="15">
      <c r="A10" s="327">
        <v>2</v>
      </c>
      <c r="B10" s="21" t="s">
        <v>833</v>
      </c>
      <c r="C10" s="8">
        <v>105</v>
      </c>
      <c r="D10" s="8">
        <f>C10</f>
        <v>105</v>
      </c>
      <c r="E10" s="8"/>
      <c r="F10" s="8"/>
      <c r="G10" s="8"/>
      <c r="H10" s="8"/>
      <c r="I10" s="8">
        <f>D10</f>
        <v>105</v>
      </c>
      <c r="J10" s="8">
        <f>D10</f>
        <v>105</v>
      </c>
      <c r="K10" s="8">
        <f>J10</f>
        <v>105</v>
      </c>
      <c r="L10" s="228"/>
      <c r="M10" s="228"/>
      <c r="N10" s="228"/>
    </row>
    <row r="11" spans="1:14" ht="15">
      <c r="A11" s="327">
        <v>3</v>
      </c>
      <c r="B11" s="21" t="s">
        <v>865</v>
      </c>
      <c r="C11" s="8">
        <v>15</v>
      </c>
      <c r="D11" s="8">
        <f>C11</f>
        <v>15</v>
      </c>
      <c r="E11" s="8"/>
      <c r="F11" s="8"/>
      <c r="G11" s="8"/>
      <c r="H11" s="8"/>
      <c r="I11" s="8">
        <f>D11</f>
        <v>15</v>
      </c>
      <c r="J11" s="8">
        <f>D11</f>
        <v>15</v>
      </c>
      <c r="K11" s="8">
        <f>J11</f>
        <v>15</v>
      </c>
      <c r="L11" s="228"/>
      <c r="M11" s="228"/>
      <c r="N11" s="228"/>
    </row>
    <row r="12" spans="1:14" ht="15">
      <c r="A12" s="327">
        <v>4</v>
      </c>
      <c r="B12" s="21" t="s">
        <v>835</v>
      </c>
      <c r="C12" s="8">
        <f>'[1]AT-3'!F12</f>
        <v>24</v>
      </c>
      <c r="D12" s="8">
        <f>C12</f>
        <v>24</v>
      </c>
      <c r="E12" s="8"/>
      <c r="F12" s="8"/>
      <c r="G12" s="8"/>
      <c r="H12" s="8"/>
      <c r="I12" s="8">
        <f>D12</f>
        <v>24</v>
      </c>
      <c r="J12" s="8">
        <f>D12</f>
        <v>24</v>
      </c>
      <c r="K12" s="8">
        <f>J12</f>
        <v>24</v>
      </c>
      <c r="L12" s="228"/>
      <c r="M12" s="228"/>
      <c r="N12" s="228"/>
    </row>
    <row r="13" spans="1:14" ht="15">
      <c r="A13" s="327">
        <v>5</v>
      </c>
      <c r="B13" s="228"/>
      <c r="C13" s="228"/>
      <c r="D13" s="228"/>
      <c r="E13" s="228"/>
      <c r="F13" s="228"/>
      <c r="G13" s="228"/>
      <c r="H13" s="228"/>
      <c r="I13" s="348"/>
      <c r="J13" s="348"/>
      <c r="K13" s="228"/>
      <c r="L13" s="228"/>
      <c r="M13" s="228"/>
      <c r="N13" s="228"/>
    </row>
    <row r="14" spans="1:14" ht="15">
      <c r="A14" s="327">
        <v>6</v>
      </c>
      <c r="B14" s="228"/>
      <c r="C14" s="228"/>
      <c r="D14" s="228"/>
      <c r="E14" s="228"/>
      <c r="F14" s="228"/>
      <c r="G14" s="228"/>
      <c r="H14" s="228"/>
      <c r="I14" s="348"/>
      <c r="J14" s="348"/>
      <c r="K14" s="228"/>
      <c r="L14" s="228"/>
      <c r="M14" s="228"/>
      <c r="N14" s="228"/>
    </row>
    <row r="15" spans="1:14" ht="15">
      <c r="A15" s="327">
        <v>7</v>
      </c>
      <c r="B15" s="228"/>
      <c r="C15" s="228"/>
      <c r="D15" s="228"/>
      <c r="E15" s="228"/>
      <c r="F15" s="228"/>
      <c r="G15" s="228"/>
      <c r="H15" s="228"/>
      <c r="I15" s="348"/>
      <c r="J15" s="348"/>
      <c r="K15" s="228"/>
      <c r="L15" s="228"/>
      <c r="M15" s="228"/>
      <c r="N15" s="228"/>
    </row>
    <row r="16" spans="1:14" ht="15">
      <c r="A16" s="327">
        <v>8</v>
      </c>
      <c r="B16" s="228"/>
      <c r="C16" s="228"/>
      <c r="D16" s="228"/>
      <c r="E16" s="228"/>
      <c r="F16" s="228"/>
      <c r="G16" s="228"/>
      <c r="H16" s="228"/>
      <c r="I16" s="348"/>
      <c r="J16" s="348"/>
      <c r="K16" s="228"/>
      <c r="L16" s="228"/>
      <c r="M16" s="228"/>
      <c r="N16" s="228"/>
    </row>
    <row r="17" spans="1:14" ht="15">
      <c r="A17" s="327">
        <v>9</v>
      </c>
      <c r="B17" s="9"/>
      <c r="C17" s="9"/>
      <c r="D17" s="9"/>
      <c r="E17" s="9"/>
      <c r="F17" s="9"/>
      <c r="G17" s="9"/>
      <c r="H17" s="9"/>
      <c r="I17" s="229"/>
      <c r="J17" s="229"/>
      <c r="K17" s="9"/>
      <c r="L17" s="9"/>
      <c r="M17" s="9"/>
      <c r="N17" s="9"/>
    </row>
    <row r="18" spans="1:14" ht="15">
      <c r="A18" s="327">
        <v>10</v>
      </c>
      <c r="B18" s="9"/>
      <c r="C18" s="9"/>
      <c r="D18" s="9"/>
      <c r="E18" s="9"/>
      <c r="F18" s="9"/>
      <c r="G18" s="9"/>
      <c r="H18" s="9"/>
      <c r="I18" s="229"/>
      <c r="J18" s="229"/>
      <c r="K18" s="9"/>
      <c r="L18" s="9"/>
      <c r="M18" s="9"/>
      <c r="N18" s="9"/>
    </row>
    <row r="19" spans="1:14" ht="15">
      <c r="A19" s="327">
        <v>11</v>
      </c>
      <c r="B19" s="9"/>
      <c r="C19" s="9"/>
      <c r="D19" s="9"/>
      <c r="E19" s="9"/>
      <c r="F19" s="9"/>
      <c r="G19" s="9"/>
      <c r="H19" s="9"/>
      <c r="I19" s="229"/>
      <c r="J19" s="229"/>
      <c r="K19" s="9"/>
      <c r="L19" s="9"/>
      <c r="M19" s="9"/>
      <c r="N19" s="9"/>
    </row>
    <row r="20" spans="1:14" ht="15">
      <c r="A20" s="327">
        <v>12</v>
      </c>
      <c r="B20" s="9"/>
      <c r="C20" s="9"/>
      <c r="D20" s="9"/>
      <c r="E20" s="9"/>
      <c r="F20" s="9"/>
      <c r="G20" s="9"/>
      <c r="H20" s="9"/>
      <c r="I20" s="229"/>
      <c r="J20" s="229"/>
      <c r="K20" s="9"/>
      <c r="L20" s="9"/>
      <c r="M20" s="9"/>
      <c r="N20" s="9"/>
    </row>
    <row r="21" spans="1:15" ht="15">
      <c r="A21" s="327">
        <v>13</v>
      </c>
      <c r="B21" s="9"/>
      <c r="C21" s="9"/>
      <c r="D21" s="9"/>
      <c r="E21" s="9"/>
      <c r="F21" s="9"/>
      <c r="G21" s="9"/>
      <c r="H21" s="9"/>
      <c r="I21" s="229"/>
      <c r="J21" s="229"/>
      <c r="K21" s="9"/>
      <c r="L21" s="9"/>
      <c r="M21" s="9"/>
      <c r="N21" s="9"/>
      <c r="O21" s="17" t="s">
        <v>407</v>
      </c>
    </row>
    <row r="22" spans="1:14" ht="15">
      <c r="A22" s="327">
        <v>14</v>
      </c>
      <c r="B22" s="9"/>
      <c r="C22" s="9"/>
      <c r="D22" s="9"/>
      <c r="E22" s="9"/>
      <c r="F22" s="9"/>
      <c r="G22" s="9"/>
      <c r="H22" s="9"/>
      <c r="I22" s="229"/>
      <c r="J22" s="229"/>
      <c r="K22" s="9"/>
      <c r="L22" s="9"/>
      <c r="M22" s="9"/>
      <c r="N22" s="9"/>
    </row>
    <row r="23" spans="1:14" ht="12.75">
      <c r="A23" s="20" t="s">
        <v>7</v>
      </c>
      <c r="B23" s="9"/>
      <c r="C23" s="9"/>
      <c r="D23" s="9"/>
      <c r="E23" s="9"/>
      <c r="F23" s="9"/>
      <c r="G23" s="9"/>
      <c r="H23" s="9"/>
      <c r="I23" s="229"/>
      <c r="J23" s="229"/>
      <c r="K23" s="9"/>
      <c r="L23" s="9"/>
      <c r="M23" s="9"/>
      <c r="N23" s="9"/>
    </row>
    <row r="24" spans="1:14" ht="12.75">
      <c r="A24" s="20" t="s">
        <v>7</v>
      </c>
      <c r="B24" s="9"/>
      <c r="C24" s="9"/>
      <c r="D24" s="9"/>
      <c r="E24" s="9"/>
      <c r="F24" s="9"/>
      <c r="G24" s="9"/>
      <c r="H24" s="9"/>
      <c r="I24" s="229"/>
      <c r="J24" s="229"/>
      <c r="K24" s="9"/>
      <c r="L24" s="9"/>
      <c r="M24" s="9"/>
      <c r="N24" s="9"/>
    </row>
    <row r="25" spans="1:14" ht="12.75">
      <c r="A25" s="32" t="s">
        <v>18</v>
      </c>
      <c r="B25" s="9"/>
      <c r="C25" s="9">
        <f>SUM(C9:C24)</f>
        <v>431</v>
      </c>
      <c r="D25" s="9">
        <f aca="true" t="shared" si="0" ref="D25:K25">SUM(D9:D24)</f>
        <v>431</v>
      </c>
      <c r="E25" s="9">
        <f t="shared" si="0"/>
        <v>0</v>
      </c>
      <c r="F25" s="9">
        <f t="shared" si="0"/>
        <v>0</v>
      </c>
      <c r="G25" s="9">
        <f t="shared" si="0"/>
        <v>0</v>
      </c>
      <c r="H25" s="9">
        <f t="shared" si="0"/>
        <v>0</v>
      </c>
      <c r="I25" s="9">
        <f t="shared" si="0"/>
        <v>431</v>
      </c>
      <c r="J25" s="9">
        <f t="shared" si="0"/>
        <v>431</v>
      </c>
      <c r="K25" s="9">
        <f t="shared" si="0"/>
        <v>431</v>
      </c>
      <c r="L25" s="9"/>
      <c r="M25" s="9"/>
      <c r="N25" s="9"/>
    </row>
    <row r="28" spans="1:12" ht="12.75" customHeight="1">
      <c r="A28" s="231"/>
      <c r="B28" s="231"/>
      <c r="C28" s="231"/>
      <c r="D28" s="231"/>
      <c r="H28" s="726" t="s">
        <v>12</v>
      </c>
      <c r="I28" s="726"/>
      <c r="J28" s="726"/>
      <c r="K28" s="726"/>
      <c r="L28" s="726"/>
    </row>
    <row r="29" spans="1:12" ht="12.75" customHeight="1">
      <c r="A29" s="231"/>
      <c r="B29" s="231"/>
      <c r="C29" s="231"/>
      <c r="D29" s="231"/>
      <c r="H29" s="726" t="s">
        <v>13</v>
      </c>
      <c r="I29" s="726"/>
      <c r="J29" s="726"/>
      <c r="K29" s="726"/>
      <c r="L29" s="726"/>
    </row>
    <row r="30" spans="1:11" ht="12.75" customHeight="1">
      <c r="A30" s="231"/>
      <c r="B30" s="231"/>
      <c r="C30" s="231"/>
      <c r="D30" s="231"/>
      <c r="K30" s="232" t="s">
        <v>87</v>
      </c>
    </row>
    <row r="31" spans="1:11" ht="12.75">
      <c r="A31" s="16" t="s">
        <v>971</v>
      </c>
      <c r="C31" s="231"/>
      <c r="D31" s="231"/>
      <c r="K31" s="233" t="s">
        <v>84</v>
      </c>
    </row>
  </sheetData>
  <sheetProtection/>
  <mergeCells count="12">
    <mergeCell ref="A1:K1"/>
    <mergeCell ref="A2:K2"/>
    <mergeCell ref="A4:H4"/>
    <mergeCell ref="A6:A7"/>
    <mergeCell ref="B6:B7"/>
    <mergeCell ref="K6:N6"/>
    <mergeCell ref="I6:I7"/>
    <mergeCell ref="J6:J7"/>
    <mergeCell ref="H28:L28"/>
    <mergeCell ref="H29:L29"/>
    <mergeCell ref="D6:H6"/>
    <mergeCell ref="C6:C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7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view="pageBreakPreview" zoomScale="120" zoomScaleSheetLayoutView="120" zoomScalePageLayoutView="0" workbookViewId="0" topLeftCell="A1">
      <selection activeCell="A5" sqref="A5"/>
    </sheetView>
  </sheetViews>
  <sheetFormatPr defaultColWidth="9.140625" defaultRowHeight="12.75"/>
  <cols>
    <col min="1" max="1" width="8.28125" style="0" customWidth="1"/>
    <col min="2" max="2" width="23.57421875" style="0" customWidth="1"/>
    <col min="3" max="3" width="16.7109375" style="0" customWidth="1"/>
    <col min="4" max="4" width="12.57421875" style="0" customWidth="1"/>
    <col min="5" max="5" width="13.00390625" style="0" customWidth="1"/>
    <col min="6" max="6" width="14.7109375" style="0" customWidth="1"/>
    <col min="7" max="7" width="13.57421875" style="0" customWidth="1"/>
    <col min="8" max="8" width="15.57421875" style="0" customWidth="1"/>
  </cols>
  <sheetData>
    <row r="1" spans="1:8" ht="18">
      <c r="A1" s="728" t="s">
        <v>0</v>
      </c>
      <c r="B1" s="728"/>
      <c r="C1" s="728"/>
      <c r="D1" s="728"/>
      <c r="E1" s="728"/>
      <c r="F1" s="728"/>
      <c r="G1" s="728"/>
      <c r="H1" s="268" t="s">
        <v>529</v>
      </c>
    </row>
    <row r="2" spans="1:7" ht="21">
      <c r="A2" s="729" t="s">
        <v>648</v>
      </c>
      <c r="B2" s="729"/>
      <c r="C2" s="729"/>
      <c r="D2" s="729"/>
      <c r="E2" s="729"/>
      <c r="F2" s="729"/>
      <c r="G2" s="729"/>
    </row>
    <row r="3" spans="1:7" ht="15">
      <c r="A3" s="224"/>
      <c r="B3" s="224"/>
      <c r="C3" s="224"/>
      <c r="D3" s="224"/>
      <c r="E3" s="224"/>
      <c r="F3" s="224"/>
      <c r="G3" s="224"/>
    </row>
    <row r="4" spans="1:7" ht="18">
      <c r="A4" s="728" t="s">
        <v>528</v>
      </c>
      <c r="B4" s="728"/>
      <c r="C4" s="728"/>
      <c r="D4" s="728"/>
      <c r="E4" s="728"/>
      <c r="F4" s="728"/>
      <c r="G4" s="728"/>
    </row>
    <row r="5" spans="1:7" ht="15">
      <c r="A5" s="236" t="s">
        <v>990</v>
      </c>
      <c r="B5" s="225"/>
      <c r="C5" s="225"/>
      <c r="D5" s="225"/>
      <c r="E5" s="225"/>
      <c r="F5" s="225"/>
      <c r="G5" s="225" t="s">
        <v>952</v>
      </c>
    </row>
    <row r="6" spans="1:8" ht="21.75" customHeight="1">
      <c r="A6" s="839" t="s">
        <v>2</v>
      </c>
      <c r="B6" s="839" t="s">
        <v>509</v>
      </c>
      <c r="C6" s="657" t="s">
        <v>37</v>
      </c>
      <c r="D6" s="657" t="s">
        <v>514</v>
      </c>
      <c r="E6" s="657"/>
      <c r="F6" s="767" t="s">
        <v>515</v>
      </c>
      <c r="G6" s="767"/>
      <c r="H6" s="839" t="s">
        <v>234</v>
      </c>
    </row>
    <row r="7" spans="1:8" ht="25.5" customHeight="1">
      <c r="A7" s="840"/>
      <c r="B7" s="840"/>
      <c r="C7" s="657"/>
      <c r="D7" s="5" t="s">
        <v>510</v>
      </c>
      <c r="E7" s="5" t="s">
        <v>511</v>
      </c>
      <c r="F7" s="70" t="s">
        <v>512</v>
      </c>
      <c r="G7" s="5" t="s">
        <v>513</v>
      </c>
      <c r="H7" s="840"/>
    </row>
    <row r="8" spans="1:8" ht="15">
      <c r="A8" s="228" t="s">
        <v>275</v>
      </c>
      <c r="B8" s="228" t="s">
        <v>276</v>
      </c>
      <c r="C8" s="228" t="s">
        <v>277</v>
      </c>
      <c r="D8" s="228" t="s">
        <v>278</v>
      </c>
      <c r="E8" s="228" t="s">
        <v>279</v>
      </c>
      <c r="F8" s="228" t="s">
        <v>280</v>
      </c>
      <c r="G8" s="228" t="s">
        <v>281</v>
      </c>
      <c r="H8" s="228">
        <v>8</v>
      </c>
    </row>
    <row r="9" spans="1:8" ht="60">
      <c r="A9" s="428">
        <v>1</v>
      </c>
      <c r="B9" s="429" t="s">
        <v>866</v>
      </c>
      <c r="C9" s="429" t="s">
        <v>867</v>
      </c>
      <c r="D9" s="430">
        <v>11</v>
      </c>
      <c r="E9" s="430">
        <v>11</v>
      </c>
      <c r="F9" s="429">
        <v>11</v>
      </c>
      <c r="G9" s="429"/>
      <c r="H9" s="431" t="s">
        <v>868</v>
      </c>
    </row>
    <row r="10" spans="1:8" ht="150">
      <c r="A10" s="428">
        <v>2</v>
      </c>
      <c r="B10" s="429" t="s">
        <v>866</v>
      </c>
      <c r="C10" s="228"/>
      <c r="D10" s="429" t="s">
        <v>869</v>
      </c>
      <c r="E10" s="429" t="s">
        <v>870</v>
      </c>
      <c r="F10" s="228"/>
      <c r="G10" s="228"/>
      <c r="H10" s="242" t="s">
        <v>871</v>
      </c>
    </row>
    <row r="11" spans="1:8" ht="15">
      <c r="A11" s="327">
        <v>3</v>
      </c>
      <c r="B11" s="228"/>
      <c r="C11" s="228"/>
      <c r="D11" s="228"/>
      <c r="E11" s="228"/>
      <c r="F11" s="228"/>
      <c r="G11" s="228"/>
      <c r="H11" s="228"/>
    </row>
    <row r="12" spans="1:8" ht="15">
      <c r="A12" s="327">
        <v>4</v>
      </c>
      <c r="B12" s="228"/>
      <c r="C12" s="228"/>
      <c r="D12" s="228"/>
      <c r="E12" s="228"/>
      <c r="F12" s="228"/>
      <c r="G12" s="228"/>
      <c r="H12" s="228"/>
    </row>
    <row r="13" spans="1:8" ht="15">
      <c r="A13" s="327">
        <v>5</v>
      </c>
      <c r="B13" s="228"/>
      <c r="C13" s="228"/>
      <c r="D13" s="228"/>
      <c r="E13" s="228"/>
      <c r="F13" s="228"/>
      <c r="G13" s="228"/>
      <c r="H13" s="228"/>
    </row>
    <row r="14" spans="1:8" ht="15">
      <c r="A14" s="327">
        <v>6</v>
      </c>
      <c r="B14" s="228"/>
      <c r="C14" s="228"/>
      <c r="D14" s="228"/>
      <c r="E14" s="228"/>
      <c r="F14" s="228"/>
      <c r="G14" s="228"/>
      <c r="H14" s="228"/>
    </row>
    <row r="15" spans="1:8" ht="15">
      <c r="A15" s="327">
        <v>7</v>
      </c>
      <c r="B15" s="228"/>
      <c r="C15" s="228"/>
      <c r="D15" s="228"/>
      <c r="E15" s="228"/>
      <c r="F15" s="228"/>
      <c r="G15" s="228"/>
      <c r="H15" s="228"/>
    </row>
    <row r="16" spans="1:8" ht="15">
      <c r="A16" s="327">
        <v>8</v>
      </c>
      <c r="B16" s="228"/>
      <c r="C16" s="228"/>
      <c r="D16" s="228"/>
      <c r="E16" s="228"/>
      <c r="F16" s="228"/>
      <c r="G16" s="228"/>
      <c r="H16" s="228"/>
    </row>
    <row r="17" spans="1:8" ht="15">
      <c r="A17" s="327">
        <v>9</v>
      </c>
      <c r="B17" s="9"/>
      <c r="C17" s="9"/>
      <c r="D17" s="9"/>
      <c r="E17" s="9"/>
      <c r="F17" s="9"/>
      <c r="G17" s="9"/>
      <c r="H17" s="9"/>
    </row>
    <row r="18" spans="1:8" ht="15">
      <c r="A18" s="327">
        <v>10</v>
      </c>
      <c r="B18" s="9"/>
      <c r="C18" s="9"/>
      <c r="D18" s="9"/>
      <c r="E18" s="9"/>
      <c r="F18" s="9"/>
      <c r="G18" s="9"/>
      <c r="H18" s="9"/>
    </row>
    <row r="19" spans="1:8" ht="15">
      <c r="A19" s="327">
        <v>11</v>
      </c>
      <c r="B19" s="9"/>
      <c r="C19" s="9"/>
      <c r="D19" s="9"/>
      <c r="E19" s="9"/>
      <c r="F19" s="9"/>
      <c r="G19" s="9"/>
      <c r="H19" s="9"/>
    </row>
    <row r="20" spans="1:8" ht="15">
      <c r="A20" s="327">
        <v>12</v>
      </c>
      <c r="B20" s="9"/>
      <c r="C20" s="9"/>
      <c r="D20" s="9"/>
      <c r="E20" s="9"/>
      <c r="F20" s="9"/>
      <c r="G20" s="9"/>
      <c r="H20" s="9"/>
    </row>
    <row r="21" spans="1:9" ht="15">
      <c r="A21" s="327">
        <v>13</v>
      </c>
      <c r="B21" s="9"/>
      <c r="C21" s="9"/>
      <c r="D21" s="9"/>
      <c r="E21" s="9"/>
      <c r="F21" s="9"/>
      <c r="G21" s="9"/>
      <c r="H21" s="9"/>
      <c r="I21" s="17" t="s">
        <v>407</v>
      </c>
    </row>
    <row r="22" spans="1:8" ht="15">
      <c r="A22" s="327">
        <v>14</v>
      </c>
      <c r="B22" s="9"/>
      <c r="C22" s="9"/>
      <c r="D22" s="9"/>
      <c r="E22" s="9"/>
      <c r="F22" s="9"/>
      <c r="G22" s="9"/>
      <c r="H22" s="9"/>
    </row>
    <row r="23" spans="1:8" ht="12.75">
      <c r="A23" s="20" t="s">
        <v>7</v>
      </c>
      <c r="B23" s="9"/>
      <c r="C23" s="9"/>
      <c r="D23" s="9"/>
      <c r="E23" s="9"/>
      <c r="F23" s="9"/>
      <c r="G23" s="9"/>
      <c r="H23" s="9"/>
    </row>
    <row r="24" spans="1:8" ht="12.75">
      <c r="A24" s="20" t="s">
        <v>7</v>
      </c>
      <c r="B24" s="9"/>
      <c r="C24" s="9"/>
      <c r="D24" s="9"/>
      <c r="E24" s="9"/>
      <c r="F24" s="9"/>
      <c r="G24" s="9"/>
      <c r="H24" s="9"/>
    </row>
    <row r="25" spans="1:8" ht="12.75">
      <c r="A25" s="32" t="s">
        <v>18</v>
      </c>
      <c r="B25" s="9"/>
      <c r="C25" s="9"/>
      <c r="D25" s="9"/>
      <c r="E25" s="9"/>
      <c r="F25" s="9"/>
      <c r="G25" s="9"/>
      <c r="H25" s="9"/>
    </row>
    <row r="28" spans="1:8" ht="12.75" customHeight="1">
      <c r="A28" s="231"/>
      <c r="B28" s="231"/>
      <c r="C28" s="231"/>
      <c r="D28" s="231"/>
      <c r="F28" s="726" t="s">
        <v>12</v>
      </c>
      <c r="G28" s="726"/>
      <c r="H28" s="726"/>
    </row>
    <row r="29" spans="1:8" ht="12.75" customHeight="1">
      <c r="A29" s="231"/>
      <c r="B29" s="231"/>
      <c r="C29" s="231"/>
      <c r="D29" s="231"/>
      <c r="F29" s="726" t="s">
        <v>13</v>
      </c>
      <c r="G29" s="726"/>
      <c r="H29" s="726"/>
    </row>
    <row r="30" spans="1:7" ht="12.75" customHeight="1">
      <c r="A30" s="231"/>
      <c r="B30" s="231"/>
      <c r="C30" s="231"/>
      <c r="D30" s="231"/>
      <c r="G30" s="232" t="s">
        <v>87</v>
      </c>
    </row>
    <row r="31" spans="1:7" ht="12.75">
      <c r="A31" s="16" t="s">
        <v>971</v>
      </c>
      <c r="C31" s="231"/>
      <c r="D31" s="231"/>
      <c r="G31" s="233" t="s">
        <v>84</v>
      </c>
    </row>
  </sheetData>
  <sheetProtection/>
  <mergeCells count="11">
    <mergeCell ref="H6:H7"/>
    <mergeCell ref="F28:H28"/>
    <mergeCell ref="F29:H29"/>
    <mergeCell ref="A1:G1"/>
    <mergeCell ref="A2:G2"/>
    <mergeCell ref="A4:G4"/>
    <mergeCell ref="A6:A7"/>
    <mergeCell ref="B6:B7"/>
    <mergeCell ref="C6:C7"/>
    <mergeCell ref="F6:G6"/>
    <mergeCell ref="D6:E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view="pageBreakPreview" zoomScale="84" zoomScaleSheetLayoutView="84" zoomScalePageLayoutView="0" workbookViewId="0" topLeftCell="A1">
      <selection activeCell="I24" sqref="I24"/>
    </sheetView>
  </sheetViews>
  <sheetFormatPr defaultColWidth="9.140625" defaultRowHeight="12.75"/>
  <cols>
    <col min="1" max="1" width="6.421875" style="0" customWidth="1"/>
    <col min="2" max="2" width="15.421875" style="0" customWidth="1"/>
    <col min="3" max="3" width="15.28125" style="0" customWidth="1"/>
    <col min="4" max="5" width="15.421875" style="0" customWidth="1"/>
    <col min="6" max="9" width="15.7109375" style="0" customWidth="1"/>
    <col min="10" max="10" width="15.421875" style="0" customWidth="1"/>
    <col min="11" max="11" width="20.00390625" style="0" customWidth="1"/>
    <col min="12" max="12" width="14.28125" style="0" customWidth="1"/>
  </cols>
  <sheetData>
    <row r="1" spans="1:12" ht="18">
      <c r="A1" s="728" t="s">
        <v>0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268" t="s">
        <v>531</v>
      </c>
    </row>
    <row r="2" spans="1:11" ht="21">
      <c r="A2" s="729" t="s">
        <v>648</v>
      </c>
      <c r="B2" s="729"/>
      <c r="C2" s="729"/>
      <c r="D2" s="729"/>
      <c r="E2" s="729"/>
      <c r="F2" s="729"/>
      <c r="G2" s="729"/>
      <c r="H2" s="729"/>
      <c r="I2" s="729"/>
      <c r="J2" s="729"/>
      <c r="K2" s="729"/>
    </row>
    <row r="3" spans="1:11" ht="15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1" ht="18">
      <c r="A4" s="728" t="s">
        <v>530</v>
      </c>
      <c r="B4" s="728"/>
      <c r="C4" s="728"/>
      <c r="D4" s="728"/>
      <c r="E4" s="728"/>
      <c r="F4" s="728"/>
      <c r="G4" s="728"/>
      <c r="H4" s="728"/>
      <c r="I4" s="728"/>
      <c r="J4" s="728"/>
      <c r="K4" s="728"/>
    </row>
    <row r="5" spans="1:12" ht="15">
      <c r="A5" s="236" t="s">
        <v>990</v>
      </c>
      <c r="B5" s="225"/>
      <c r="C5" s="225"/>
      <c r="D5" s="225"/>
      <c r="E5" s="225"/>
      <c r="F5" s="225"/>
      <c r="G5" s="225"/>
      <c r="H5" s="225"/>
      <c r="I5" s="225"/>
      <c r="J5" s="909" t="s">
        <v>952</v>
      </c>
      <c r="K5" s="909"/>
      <c r="L5" s="909"/>
    </row>
    <row r="6" spans="1:12" ht="21.75" customHeight="1">
      <c r="A6" s="839" t="s">
        <v>2</v>
      </c>
      <c r="B6" s="839" t="s">
        <v>37</v>
      </c>
      <c r="C6" s="766" t="s">
        <v>476</v>
      </c>
      <c r="D6" s="767"/>
      <c r="E6" s="801"/>
      <c r="F6" s="766" t="s">
        <v>482</v>
      </c>
      <c r="G6" s="767"/>
      <c r="H6" s="767"/>
      <c r="I6" s="801"/>
      <c r="J6" s="657" t="s">
        <v>484</v>
      </c>
      <c r="K6" s="657"/>
      <c r="L6" s="657"/>
    </row>
    <row r="7" spans="1:12" ht="29.25" customHeight="1">
      <c r="A7" s="840"/>
      <c r="B7" s="840"/>
      <c r="C7" s="259" t="s">
        <v>224</v>
      </c>
      <c r="D7" s="259" t="s">
        <v>478</v>
      </c>
      <c r="E7" s="259" t="s">
        <v>483</v>
      </c>
      <c r="F7" s="259" t="s">
        <v>224</v>
      </c>
      <c r="G7" s="259" t="s">
        <v>477</v>
      </c>
      <c r="H7" s="259" t="s">
        <v>479</v>
      </c>
      <c r="I7" s="259" t="s">
        <v>483</v>
      </c>
      <c r="J7" s="5" t="s">
        <v>480</v>
      </c>
      <c r="K7" s="5" t="s">
        <v>481</v>
      </c>
      <c r="L7" s="259" t="s">
        <v>483</v>
      </c>
    </row>
    <row r="8" spans="1:12" ht="15">
      <c r="A8" s="228" t="s">
        <v>275</v>
      </c>
      <c r="B8" s="228" t="s">
        <v>276</v>
      </c>
      <c r="C8" s="228" t="s">
        <v>277</v>
      </c>
      <c r="D8" s="228" t="s">
        <v>278</v>
      </c>
      <c r="E8" s="228" t="s">
        <v>279</v>
      </c>
      <c r="F8" s="228" t="s">
        <v>280</v>
      </c>
      <c r="G8" s="228" t="s">
        <v>281</v>
      </c>
      <c r="H8" s="228" t="s">
        <v>282</v>
      </c>
      <c r="I8" s="228" t="s">
        <v>300</v>
      </c>
      <c r="J8" s="228" t="s">
        <v>301</v>
      </c>
      <c r="K8" s="228" t="s">
        <v>302</v>
      </c>
      <c r="L8" s="228" t="s">
        <v>330</v>
      </c>
    </row>
    <row r="9" spans="1:14" ht="12.75">
      <c r="A9" s="900" t="s">
        <v>1042</v>
      </c>
      <c r="B9" s="901"/>
      <c r="C9" s="901"/>
      <c r="D9" s="901"/>
      <c r="E9" s="901"/>
      <c r="F9" s="901"/>
      <c r="G9" s="901"/>
      <c r="H9" s="901"/>
      <c r="I9" s="901"/>
      <c r="J9" s="901"/>
      <c r="K9" s="901"/>
      <c r="L9" s="902"/>
      <c r="N9" t="s">
        <v>11</v>
      </c>
    </row>
    <row r="10" spans="1:12" ht="12.75">
      <c r="A10" s="903"/>
      <c r="B10" s="904"/>
      <c r="C10" s="904"/>
      <c r="D10" s="904"/>
      <c r="E10" s="904"/>
      <c r="F10" s="904"/>
      <c r="G10" s="904"/>
      <c r="H10" s="904"/>
      <c r="I10" s="904"/>
      <c r="J10" s="904"/>
      <c r="K10" s="904"/>
      <c r="L10" s="905"/>
    </row>
    <row r="11" spans="1:12" ht="12.75">
      <c r="A11" s="903"/>
      <c r="B11" s="904"/>
      <c r="C11" s="904"/>
      <c r="D11" s="904"/>
      <c r="E11" s="904"/>
      <c r="F11" s="904"/>
      <c r="G11" s="904"/>
      <c r="H11" s="904"/>
      <c r="I11" s="904"/>
      <c r="J11" s="904"/>
      <c r="K11" s="904"/>
      <c r="L11" s="905"/>
    </row>
    <row r="12" spans="1:12" ht="12.75">
      <c r="A12" s="903"/>
      <c r="B12" s="904"/>
      <c r="C12" s="904"/>
      <c r="D12" s="904"/>
      <c r="E12" s="904"/>
      <c r="F12" s="904"/>
      <c r="G12" s="904"/>
      <c r="H12" s="904"/>
      <c r="I12" s="904"/>
      <c r="J12" s="904"/>
      <c r="K12" s="904"/>
      <c r="L12" s="905"/>
    </row>
    <row r="13" spans="1:12" ht="12.75">
      <c r="A13" s="903"/>
      <c r="B13" s="904"/>
      <c r="C13" s="904"/>
      <c r="D13" s="904"/>
      <c r="E13" s="904"/>
      <c r="F13" s="904"/>
      <c r="G13" s="904"/>
      <c r="H13" s="904"/>
      <c r="I13" s="904"/>
      <c r="J13" s="904"/>
      <c r="K13" s="904"/>
      <c r="L13" s="905"/>
    </row>
    <row r="14" spans="1:12" ht="12.75">
      <c r="A14" s="903"/>
      <c r="B14" s="904"/>
      <c r="C14" s="904"/>
      <c r="D14" s="904"/>
      <c r="E14" s="904"/>
      <c r="F14" s="904"/>
      <c r="G14" s="904"/>
      <c r="H14" s="904"/>
      <c r="I14" s="904"/>
      <c r="J14" s="904"/>
      <c r="K14" s="904"/>
      <c r="L14" s="905"/>
    </row>
    <row r="15" spans="1:12" ht="12.75">
      <c r="A15" s="903"/>
      <c r="B15" s="904"/>
      <c r="C15" s="904"/>
      <c r="D15" s="904"/>
      <c r="E15" s="904"/>
      <c r="F15" s="904"/>
      <c r="G15" s="904"/>
      <c r="H15" s="904"/>
      <c r="I15" s="904"/>
      <c r="J15" s="904"/>
      <c r="K15" s="904"/>
      <c r="L15" s="905"/>
    </row>
    <row r="16" spans="1:12" ht="12.75">
      <c r="A16" s="903"/>
      <c r="B16" s="904"/>
      <c r="C16" s="904"/>
      <c r="D16" s="904"/>
      <c r="E16" s="904"/>
      <c r="F16" s="904"/>
      <c r="G16" s="904"/>
      <c r="H16" s="904"/>
      <c r="I16" s="904"/>
      <c r="J16" s="904"/>
      <c r="K16" s="904"/>
      <c r="L16" s="905"/>
    </row>
    <row r="17" spans="1:12" ht="12.75">
      <c r="A17" s="906"/>
      <c r="B17" s="907"/>
      <c r="C17" s="907"/>
      <c r="D17" s="907"/>
      <c r="E17" s="907"/>
      <c r="F17" s="907"/>
      <c r="G17" s="907"/>
      <c r="H17" s="907"/>
      <c r="I17" s="907"/>
      <c r="J17" s="907"/>
      <c r="K17" s="907"/>
      <c r="L17" s="908"/>
    </row>
    <row r="20" spans="1:11" ht="12.75" customHeight="1">
      <c r="A20" s="231"/>
      <c r="B20" s="231"/>
      <c r="C20" s="231"/>
      <c r="D20" s="231"/>
      <c r="E20" s="231"/>
      <c r="F20" s="231"/>
      <c r="K20" s="232" t="s">
        <v>12</v>
      </c>
    </row>
    <row r="21" spans="1:12" ht="12.75" customHeight="1">
      <c r="A21" s="231"/>
      <c r="B21" s="231"/>
      <c r="C21" s="231"/>
      <c r="D21" s="231"/>
      <c r="E21" s="231"/>
      <c r="F21" s="231"/>
      <c r="J21" s="726" t="s">
        <v>13</v>
      </c>
      <c r="K21" s="726"/>
      <c r="L21" s="726"/>
    </row>
    <row r="22" spans="1:6" ht="12.75" customHeight="1">
      <c r="A22" s="231"/>
      <c r="B22" s="231"/>
      <c r="C22" s="231"/>
      <c r="D22" s="231"/>
      <c r="E22" s="231"/>
      <c r="F22" s="231"/>
    </row>
    <row r="23" spans="1:6" ht="12.75">
      <c r="A23" s="16" t="s">
        <v>971</v>
      </c>
      <c r="F23" s="231"/>
    </row>
  </sheetData>
  <sheetProtection/>
  <mergeCells count="11">
    <mergeCell ref="J5:L5"/>
    <mergeCell ref="A1:K1"/>
    <mergeCell ref="C6:E6"/>
    <mergeCell ref="F6:I6"/>
    <mergeCell ref="J6:L6"/>
    <mergeCell ref="J21:L21"/>
    <mergeCell ref="A6:A7"/>
    <mergeCell ref="B6:B7"/>
    <mergeCell ref="A2:K2"/>
    <mergeCell ref="A4:K4"/>
    <mergeCell ref="A9:L1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4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9.140625" defaultRowHeight="12.75"/>
  <cols>
    <col min="1" max="1" width="7.7109375" style="0" customWidth="1"/>
    <col min="2" max="2" width="14.00390625" style="0" customWidth="1"/>
    <col min="3" max="4" width="12.7109375" style="0" customWidth="1"/>
    <col min="5" max="5" width="12.8515625" style="0" customWidth="1"/>
    <col min="6" max="6" width="13.28125" style="0" customWidth="1"/>
    <col min="7" max="7" width="13.7109375" style="0" customWidth="1"/>
    <col min="8" max="8" width="12.421875" style="0" customWidth="1"/>
    <col min="9" max="9" width="15.57421875" style="0" customWidth="1"/>
    <col min="10" max="10" width="12.421875" style="0" customWidth="1"/>
    <col min="11" max="11" width="14.28125" style="0" customWidth="1"/>
  </cols>
  <sheetData>
    <row r="1" spans="1:11" ht="18">
      <c r="A1" s="728" t="s">
        <v>0</v>
      </c>
      <c r="B1" s="728"/>
      <c r="C1" s="728"/>
      <c r="D1" s="728"/>
      <c r="E1" s="728"/>
      <c r="F1" s="728"/>
      <c r="G1" s="728"/>
      <c r="H1" s="728"/>
      <c r="I1" s="336"/>
      <c r="J1" s="336"/>
      <c r="K1" s="268" t="s">
        <v>533</v>
      </c>
    </row>
    <row r="2" spans="1:10" ht="21">
      <c r="A2" s="729" t="s">
        <v>648</v>
      </c>
      <c r="B2" s="729"/>
      <c r="C2" s="729"/>
      <c r="D2" s="729"/>
      <c r="E2" s="729"/>
      <c r="F2" s="729"/>
      <c r="G2" s="729"/>
      <c r="H2" s="729"/>
      <c r="I2" s="223"/>
      <c r="J2" s="223"/>
    </row>
    <row r="3" spans="1:10" ht="15">
      <c r="A3" s="224"/>
      <c r="B3" s="224"/>
      <c r="C3" s="224"/>
      <c r="D3" s="224"/>
      <c r="E3" s="224"/>
      <c r="F3" s="224"/>
      <c r="G3" s="224"/>
      <c r="H3" s="224"/>
      <c r="I3" s="224"/>
      <c r="J3" s="224"/>
    </row>
    <row r="4" spans="1:10" ht="18">
      <c r="A4" s="728" t="s">
        <v>532</v>
      </c>
      <c r="B4" s="728"/>
      <c r="C4" s="728"/>
      <c r="D4" s="728"/>
      <c r="E4" s="728"/>
      <c r="F4" s="728"/>
      <c r="G4" s="728"/>
      <c r="H4" s="728"/>
      <c r="I4" s="336"/>
      <c r="J4" s="336"/>
    </row>
    <row r="5" spans="1:11" ht="15">
      <c r="A5" s="236" t="s">
        <v>990</v>
      </c>
      <c r="B5" s="225"/>
      <c r="C5" s="225"/>
      <c r="D5" s="225"/>
      <c r="E5" s="225"/>
      <c r="F5" s="225"/>
      <c r="G5" s="909" t="s">
        <v>952</v>
      </c>
      <c r="H5" s="909"/>
      <c r="I5" s="909"/>
      <c r="J5" s="909"/>
      <c r="K5" s="909"/>
    </row>
    <row r="6" spans="1:11" ht="21.75" customHeight="1">
      <c r="A6" s="839" t="s">
        <v>2</v>
      </c>
      <c r="B6" s="839" t="s">
        <v>37</v>
      </c>
      <c r="C6" s="766" t="s">
        <v>493</v>
      </c>
      <c r="D6" s="767"/>
      <c r="E6" s="801"/>
      <c r="F6" s="766" t="s">
        <v>496</v>
      </c>
      <c r="G6" s="767"/>
      <c r="H6" s="801"/>
      <c r="I6" s="734" t="s">
        <v>713</v>
      </c>
      <c r="J6" s="734" t="s">
        <v>712</v>
      </c>
      <c r="K6" s="734" t="s">
        <v>78</v>
      </c>
    </row>
    <row r="7" spans="1:11" ht="26.25" customHeight="1">
      <c r="A7" s="840"/>
      <c r="B7" s="840"/>
      <c r="C7" s="5" t="s">
        <v>492</v>
      </c>
      <c r="D7" s="5" t="s">
        <v>494</v>
      </c>
      <c r="E7" s="5" t="s">
        <v>495</v>
      </c>
      <c r="F7" s="5" t="s">
        <v>492</v>
      </c>
      <c r="G7" s="5" t="s">
        <v>494</v>
      </c>
      <c r="H7" s="5" t="s">
        <v>495</v>
      </c>
      <c r="I7" s="735"/>
      <c r="J7" s="735"/>
      <c r="K7" s="735"/>
    </row>
    <row r="8" spans="1:11" ht="15">
      <c r="A8" s="328">
        <v>1</v>
      </c>
      <c r="B8" s="328">
        <v>2</v>
      </c>
      <c r="C8" s="328">
        <v>3</v>
      </c>
      <c r="D8" s="328">
        <v>4</v>
      </c>
      <c r="E8" s="328">
        <v>5</v>
      </c>
      <c r="F8" s="328">
        <v>6</v>
      </c>
      <c r="G8" s="328">
        <v>7</v>
      </c>
      <c r="H8" s="328">
        <v>8</v>
      </c>
      <c r="I8" s="328">
        <v>9</v>
      </c>
      <c r="J8" s="328">
        <v>10</v>
      </c>
      <c r="K8" s="328">
        <v>11</v>
      </c>
    </row>
    <row r="9" spans="1:11" ht="15">
      <c r="A9" s="327">
        <v>1</v>
      </c>
      <c r="B9" s="243" t="s">
        <v>832</v>
      </c>
      <c r="C9" s="910" t="s">
        <v>825</v>
      </c>
      <c r="D9" s="911"/>
      <c r="E9" s="911"/>
      <c r="F9" s="911"/>
      <c r="G9" s="911"/>
      <c r="H9" s="911"/>
      <c r="I9" s="911"/>
      <c r="J9" s="911"/>
      <c r="K9" s="912"/>
    </row>
    <row r="10" spans="1:11" ht="15">
      <c r="A10" s="327">
        <v>2</v>
      </c>
      <c r="B10" s="157" t="s">
        <v>833</v>
      </c>
      <c r="C10" s="913"/>
      <c r="D10" s="914"/>
      <c r="E10" s="914"/>
      <c r="F10" s="914"/>
      <c r="G10" s="914"/>
      <c r="H10" s="914"/>
      <c r="I10" s="914"/>
      <c r="J10" s="914"/>
      <c r="K10" s="915"/>
    </row>
    <row r="11" spans="1:11" ht="15">
      <c r="A11" s="327">
        <v>3</v>
      </c>
      <c r="B11" s="243" t="s">
        <v>834</v>
      </c>
      <c r="C11" s="913"/>
      <c r="D11" s="914"/>
      <c r="E11" s="914"/>
      <c r="F11" s="914"/>
      <c r="G11" s="914"/>
      <c r="H11" s="914"/>
      <c r="I11" s="914"/>
      <c r="J11" s="914"/>
      <c r="K11" s="915"/>
    </row>
    <row r="12" spans="1:11" ht="15">
      <c r="A12" s="327">
        <v>4</v>
      </c>
      <c r="B12" s="157" t="s">
        <v>835</v>
      </c>
      <c r="C12" s="916"/>
      <c r="D12" s="917"/>
      <c r="E12" s="917"/>
      <c r="F12" s="917"/>
      <c r="G12" s="917"/>
      <c r="H12" s="917"/>
      <c r="I12" s="917"/>
      <c r="J12" s="917"/>
      <c r="K12" s="918"/>
    </row>
    <row r="13" spans="1:11" ht="15">
      <c r="A13" s="327">
        <v>5</v>
      </c>
      <c r="B13" s="228"/>
      <c r="C13" s="5"/>
      <c r="D13" s="5"/>
      <c r="E13" s="5"/>
      <c r="F13" s="5"/>
      <c r="G13" s="5"/>
      <c r="H13" s="5"/>
      <c r="I13" s="5"/>
      <c r="J13" s="5"/>
      <c r="K13" s="228"/>
    </row>
    <row r="14" spans="1:11" ht="15">
      <c r="A14" s="327">
        <v>6</v>
      </c>
      <c r="B14" s="228"/>
      <c r="C14" s="5"/>
      <c r="D14" s="5"/>
      <c r="E14" s="5"/>
      <c r="F14" s="5"/>
      <c r="G14" s="5"/>
      <c r="H14" s="5"/>
      <c r="I14" s="5"/>
      <c r="J14" s="5"/>
      <c r="K14" s="228"/>
    </row>
    <row r="15" spans="1:11" ht="15">
      <c r="A15" s="327">
        <v>7</v>
      </c>
      <c r="B15" s="228"/>
      <c r="C15" s="5"/>
      <c r="D15" s="5"/>
      <c r="E15" s="5"/>
      <c r="F15" s="5"/>
      <c r="G15" s="5"/>
      <c r="H15" s="5"/>
      <c r="I15" s="5"/>
      <c r="J15" s="5"/>
      <c r="K15" s="228"/>
    </row>
    <row r="16" spans="1:11" ht="15">
      <c r="A16" s="327">
        <v>8</v>
      </c>
      <c r="B16" s="228"/>
      <c r="C16" s="5"/>
      <c r="D16" s="5"/>
      <c r="E16" s="5"/>
      <c r="F16" s="5"/>
      <c r="G16" s="5"/>
      <c r="H16" s="5"/>
      <c r="I16" s="5"/>
      <c r="J16" s="5"/>
      <c r="K16" s="228"/>
    </row>
    <row r="17" spans="1:13" ht="15">
      <c r="A17" s="327">
        <v>9</v>
      </c>
      <c r="B17" s="9"/>
      <c r="C17" s="9"/>
      <c r="D17" s="9"/>
      <c r="E17" s="9"/>
      <c r="F17" s="9"/>
      <c r="G17" s="9"/>
      <c r="H17" s="9"/>
      <c r="I17" s="9"/>
      <c r="J17" s="9"/>
      <c r="K17" s="9"/>
      <c r="M17" t="s">
        <v>11</v>
      </c>
    </row>
    <row r="18" spans="1:11" ht="15">
      <c r="A18" s="327">
        <v>10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5">
      <c r="A19" s="327">
        <v>11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5">
      <c r="A20" s="327">
        <v>12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5">
      <c r="A21" s="327">
        <v>13</v>
      </c>
      <c r="B21" s="9"/>
      <c r="C21" s="9"/>
      <c r="D21" s="9"/>
      <c r="E21" s="9"/>
      <c r="F21" s="9"/>
      <c r="G21" s="9"/>
      <c r="H21" s="9"/>
      <c r="I21" s="9"/>
      <c r="J21" s="9"/>
      <c r="K21" s="21" t="s">
        <v>407</v>
      </c>
    </row>
    <row r="22" spans="1:11" ht="15">
      <c r="A22" s="327">
        <v>14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2.75">
      <c r="A23" s="21" t="s">
        <v>7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2.75">
      <c r="A24" s="21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2.75">
      <c r="A25" s="32" t="s">
        <v>18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8" spans="1:6" ht="12.75" customHeight="1">
      <c r="A28" s="231"/>
      <c r="B28" s="231"/>
      <c r="C28" s="231"/>
      <c r="D28" s="231"/>
      <c r="E28" s="231"/>
      <c r="F28" s="231"/>
    </row>
    <row r="29" spans="1:11" ht="12.75" customHeight="1">
      <c r="A29" s="16" t="s">
        <v>971</v>
      </c>
      <c r="B29" s="231"/>
      <c r="C29" s="231"/>
      <c r="D29" s="231"/>
      <c r="E29" s="231"/>
      <c r="F29" s="231"/>
      <c r="G29" s="726" t="s">
        <v>12</v>
      </c>
      <c r="H29" s="726"/>
      <c r="I29" s="726"/>
      <c r="J29" s="726"/>
      <c r="K29" s="726"/>
    </row>
    <row r="30" spans="1:11" ht="12.75" customHeight="1">
      <c r="A30" s="231"/>
      <c r="B30" s="231"/>
      <c r="C30" s="231"/>
      <c r="D30" s="231"/>
      <c r="E30" s="231"/>
      <c r="F30" s="231"/>
      <c r="G30" s="726" t="s">
        <v>13</v>
      </c>
      <c r="H30" s="726"/>
      <c r="I30" s="726"/>
      <c r="J30" s="726"/>
      <c r="K30" s="726"/>
    </row>
    <row r="31" spans="6:10" ht="12.75" customHeight="1">
      <c r="F31" s="231"/>
      <c r="H31" s="232" t="s">
        <v>87</v>
      </c>
      <c r="I31" s="232"/>
      <c r="J31" s="232"/>
    </row>
    <row r="32" spans="8:10" ht="12.75">
      <c r="H32" s="233" t="s">
        <v>84</v>
      </c>
      <c r="I32" s="233"/>
      <c r="J32" s="233"/>
    </row>
  </sheetData>
  <sheetProtection/>
  <mergeCells count="14">
    <mergeCell ref="A1:H1"/>
    <mergeCell ref="A2:H2"/>
    <mergeCell ref="A4:H4"/>
    <mergeCell ref="K6:K7"/>
    <mergeCell ref="G29:K29"/>
    <mergeCell ref="G5:K5"/>
    <mergeCell ref="C9:K12"/>
    <mergeCell ref="I6:I7"/>
    <mergeCell ref="J6:J7"/>
    <mergeCell ref="G30:K30"/>
    <mergeCell ref="A6:A7"/>
    <mergeCell ref="B6:B7"/>
    <mergeCell ref="C6:E6"/>
    <mergeCell ref="F6:H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view="pageBreakPreview" zoomScale="73" zoomScaleNormal="85" zoomScaleSheetLayoutView="73" zoomScalePageLayoutView="0" workbookViewId="0" topLeftCell="A1">
      <selection activeCell="R9" sqref="R9"/>
    </sheetView>
  </sheetViews>
  <sheetFormatPr defaultColWidth="9.140625" defaultRowHeight="12.75"/>
  <cols>
    <col min="1" max="1" width="7.421875" style="0" customWidth="1"/>
    <col min="2" max="2" width="14.00390625" style="0" customWidth="1"/>
    <col min="3" max="4" width="12.7109375" style="0" customWidth="1"/>
    <col min="5" max="5" width="14.421875" style="0" customWidth="1"/>
    <col min="6" max="6" width="17.00390625" style="0" customWidth="1"/>
    <col min="7" max="7" width="14.140625" style="0" customWidth="1"/>
    <col min="8" max="8" width="17.00390625" style="0" customWidth="1"/>
    <col min="9" max="9" width="13.00390625" style="0" customWidth="1"/>
    <col min="10" max="10" width="17.00390625" style="0" customWidth="1"/>
    <col min="11" max="11" width="11.28125" style="0" customWidth="1"/>
    <col min="12" max="12" width="19.28125" style="0" customWidth="1"/>
  </cols>
  <sheetData>
    <row r="1" spans="1:12" ht="15">
      <c r="A1" s="92"/>
      <c r="B1" s="92"/>
      <c r="C1" s="92"/>
      <c r="D1" s="92"/>
      <c r="E1" s="92"/>
      <c r="F1" s="92"/>
      <c r="G1" s="92"/>
      <c r="H1" s="92"/>
      <c r="K1" s="736" t="s">
        <v>88</v>
      </c>
      <c r="L1" s="736"/>
    </row>
    <row r="2" spans="1:12" ht="15.75">
      <c r="A2" s="923" t="s">
        <v>0</v>
      </c>
      <c r="B2" s="923"/>
      <c r="C2" s="923"/>
      <c r="D2" s="923"/>
      <c r="E2" s="923"/>
      <c r="F2" s="923"/>
      <c r="G2" s="923"/>
      <c r="H2" s="923"/>
      <c r="I2" s="92"/>
      <c r="J2" s="92"/>
      <c r="K2" s="92"/>
      <c r="L2" s="92"/>
    </row>
    <row r="3" spans="1:12" ht="20.25">
      <c r="A3" s="720" t="s">
        <v>648</v>
      </c>
      <c r="B3" s="720"/>
      <c r="C3" s="720"/>
      <c r="D3" s="720"/>
      <c r="E3" s="720"/>
      <c r="F3" s="720"/>
      <c r="G3" s="720"/>
      <c r="H3" s="720"/>
      <c r="I3" s="92"/>
      <c r="J3" s="92"/>
      <c r="K3" s="92"/>
      <c r="L3" s="92"/>
    </row>
    <row r="4" spans="1:12" ht="12.7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ht="15.75">
      <c r="A5" s="721" t="s">
        <v>688</v>
      </c>
      <c r="B5" s="721"/>
      <c r="C5" s="721"/>
      <c r="D5" s="721"/>
      <c r="E5" s="721"/>
      <c r="F5" s="721"/>
      <c r="G5" s="721"/>
      <c r="H5" s="721"/>
      <c r="I5" s="721"/>
      <c r="J5" s="721"/>
      <c r="K5" s="721"/>
      <c r="L5" s="721"/>
    </row>
    <row r="6" spans="1:12" ht="12.7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2" ht="12.75">
      <c r="A7" s="38" t="s">
        <v>990</v>
      </c>
      <c r="B7" s="38"/>
      <c r="C7" s="92"/>
      <c r="D7" s="92"/>
      <c r="E7" s="92"/>
      <c r="F7" s="92"/>
      <c r="G7" s="92"/>
      <c r="H7" s="330"/>
      <c r="I7" s="92"/>
      <c r="J7" s="92"/>
      <c r="K7" s="92"/>
      <c r="L7" s="92"/>
    </row>
    <row r="8" spans="1:12" ht="18">
      <c r="A8" s="95"/>
      <c r="B8" s="95"/>
      <c r="C8" s="92"/>
      <c r="D8" s="92"/>
      <c r="E8" s="92"/>
      <c r="F8" s="92"/>
      <c r="G8" s="92"/>
      <c r="H8" s="92"/>
      <c r="I8" s="122"/>
      <c r="J8" s="145"/>
      <c r="K8" s="122" t="s">
        <v>953</v>
      </c>
      <c r="L8" s="92"/>
    </row>
    <row r="9" spans="1:12" ht="27.75" customHeight="1">
      <c r="A9" s="921" t="s">
        <v>226</v>
      </c>
      <c r="B9" s="921" t="s">
        <v>225</v>
      </c>
      <c r="C9" s="657" t="s">
        <v>501</v>
      </c>
      <c r="D9" s="657" t="s">
        <v>502</v>
      </c>
      <c r="E9" s="649" t="s">
        <v>503</v>
      </c>
      <c r="F9" s="649"/>
      <c r="G9" s="649" t="s">
        <v>459</v>
      </c>
      <c r="H9" s="649"/>
      <c r="I9" s="649" t="s">
        <v>236</v>
      </c>
      <c r="J9" s="649"/>
      <c r="K9" s="920" t="s">
        <v>238</v>
      </c>
      <c r="L9" s="920"/>
    </row>
    <row r="10" spans="1:12" ht="25.5">
      <c r="A10" s="922"/>
      <c r="B10" s="922"/>
      <c r="C10" s="657"/>
      <c r="D10" s="657"/>
      <c r="E10" s="5" t="s">
        <v>224</v>
      </c>
      <c r="F10" s="5" t="s">
        <v>205</v>
      </c>
      <c r="G10" s="5" t="s">
        <v>224</v>
      </c>
      <c r="H10" s="5" t="s">
        <v>205</v>
      </c>
      <c r="I10" s="5" t="s">
        <v>224</v>
      </c>
      <c r="J10" s="5" t="s">
        <v>205</v>
      </c>
      <c r="K10" s="5" t="s">
        <v>224</v>
      </c>
      <c r="L10" s="5" t="s">
        <v>205</v>
      </c>
    </row>
    <row r="11" spans="1:12" s="16" customFormat="1" ht="12.75">
      <c r="A11" s="97">
        <v>1</v>
      </c>
      <c r="B11" s="97">
        <v>2</v>
      </c>
      <c r="C11" s="97">
        <v>3</v>
      </c>
      <c r="D11" s="97">
        <v>4</v>
      </c>
      <c r="E11" s="97">
        <v>5</v>
      </c>
      <c r="F11" s="97">
        <v>6</v>
      </c>
      <c r="G11" s="97">
        <v>7</v>
      </c>
      <c r="H11" s="97">
        <v>8</v>
      </c>
      <c r="I11" s="97">
        <v>9</v>
      </c>
      <c r="J11" s="97">
        <v>10</v>
      </c>
      <c r="K11" s="97">
        <v>11</v>
      </c>
      <c r="L11" s="97">
        <v>12</v>
      </c>
    </row>
    <row r="12" spans="1:12" ht="12.75">
      <c r="A12" s="100">
        <v>1</v>
      </c>
      <c r="B12" s="432" t="s">
        <v>832</v>
      </c>
      <c r="C12" s="101">
        <v>287</v>
      </c>
      <c r="D12" s="9">
        <v>37697</v>
      </c>
      <c r="E12" s="101">
        <v>287</v>
      </c>
      <c r="F12" s="9">
        <v>37697</v>
      </c>
      <c r="G12" s="101">
        <v>287</v>
      </c>
      <c r="H12" s="9">
        <v>37697</v>
      </c>
      <c r="I12" s="101">
        <v>153</v>
      </c>
      <c r="J12" s="9">
        <v>16811</v>
      </c>
      <c r="K12" s="101">
        <v>196</v>
      </c>
      <c r="L12" s="101">
        <v>234</v>
      </c>
    </row>
    <row r="13" spans="1:12" ht="12.75">
      <c r="A13" s="100">
        <v>2</v>
      </c>
      <c r="B13" s="432" t="s">
        <v>833</v>
      </c>
      <c r="C13" s="101">
        <v>105</v>
      </c>
      <c r="D13" s="9">
        <v>13082</v>
      </c>
      <c r="E13" s="101">
        <v>105</v>
      </c>
      <c r="F13" s="9">
        <v>13082</v>
      </c>
      <c r="G13" s="101">
        <v>105</v>
      </c>
      <c r="H13" s="9">
        <v>13082</v>
      </c>
      <c r="I13" s="101">
        <v>61</v>
      </c>
      <c r="J13" s="9">
        <v>5921</v>
      </c>
      <c r="K13" s="101">
        <v>45</v>
      </c>
      <c r="L13" s="101">
        <v>54</v>
      </c>
    </row>
    <row r="14" spans="1:12" ht="12.75">
      <c r="A14" s="100">
        <v>3</v>
      </c>
      <c r="B14" s="432" t="s">
        <v>834</v>
      </c>
      <c r="C14" s="101">
        <v>15</v>
      </c>
      <c r="D14" s="9">
        <v>2307</v>
      </c>
      <c r="E14" s="101">
        <v>15</v>
      </c>
      <c r="F14" s="9">
        <v>2307</v>
      </c>
      <c r="G14" s="101">
        <v>15</v>
      </c>
      <c r="H14" s="9">
        <v>2307</v>
      </c>
      <c r="I14" s="101">
        <v>8</v>
      </c>
      <c r="J14" s="9">
        <v>1332</v>
      </c>
      <c r="K14" s="101"/>
      <c r="L14" s="101"/>
    </row>
    <row r="15" spans="1:12" ht="12.75">
      <c r="A15" s="100">
        <v>4</v>
      </c>
      <c r="B15" s="432" t="s">
        <v>835</v>
      </c>
      <c r="C15" s="101">
        <v>24</v>
      </c>
      <c r="D15" s="101">
        <v>3813</v>
      </c>
      <c r="E15" s="101">
        <v>24</v>
      </c>
      <c r="F15" s="101">
        <v>3813</v>
      </c>
      <c r="G15" s="101">
        <v>24</v>
      </c>
      <c r="H15" s="101">
        <v>3813</v>
      </c>
      <c r="I15" s="101">
        <v>15</v>
      </c>
      <c r="J15" s="101">
        <v>2167</v>
      </c>
      <c r="K15" s="101">
        <v>8</v>
      </c>
      <c r="L15" s="101">
        <v>27</v>
      </c>
    </row>
    <row r="16" spans="1:12" ht="12.75">
      <c r="A16" s="100">
        <v>5</v>
      </c>
      <c r="B16" s="100"/>
      <c r="C16" s="101"/>
      <c r="E16" s="101"/>
      <c r="F16" s="101"/>
      <c r="G16" s="101"/>
      <c r="H16" s="101"/>
      <c r="I16" s="101"/>
      <c r="J16" s="101"/>
      <c r="K16" s="101"/>
      <c r="L16" s="101"/>
    </row>
    <row r="17" spans="1:12" ht="12.75">
      <c r="A17" s="100">
        <v>6</v>
      </c>
      <c r="B17" s="100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1:12" ht="12.75">
      <c r="A18" s="100">
        <v>7</v>
      </c>
      <c r="B18" s="100"/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1:12" ht="12.75">
      <c r="A19" s="100">
        <v>8</v>
      </c>
      <c r="B19" s="100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1:12" ht="12.75">
      <c r="A20" s="100">
        <v>9</v>
      </c>
      <c r="B20" s="100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1:12" ht="12.75">
      <c r="A21" s="100">
        <v>10</v>
      </c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1:12" ht="12.75">
      <c r="A22" s="100">
        <v>11</v>
      </c>
      <c r="B22" s="100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1:12" ht="12.75">
      <c r="A23" s="100">
        <v>12</v>
      </c>
      <c r="B23" s="100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1:12" ht="12.75">
      <c r="A24" s="100">
        <v>13</v>
      </c>
      <c r="B24" s="100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1:12" ht="12.75">
      <c r="A25" s="100">
        <v>14</v>
      </c>
      <c r="B25" s="100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1:12" ht="12.75">
      <c r="A26" s="103" t="s">
        <v>7</v>
      </c>
      <c r="B26" s="103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1:12" ht="12.75">
      <c r="A27" s="103" t="s">
        <v>7</v>
      </c>
      <c r="B27" s="103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1:12" ht="12.75">
      <c r="A28" s="96" t="s">
        <v>18</v>
      </c>
      <c r="B28" s="96"/>
      <c r="C28" s="101">
        <f>SUM(C12:C27)</f>
        <v>431</v>
      </c>
      <c r="D28" s="101">
        <f>SUM(D12:D27)</f>
        <v>56899</v>
      </c>
      <c r="E28" s="101">
        <f aca="true" t="shared" si="0" ref="E28:L28">SUM(E12:E27)</f>
        <v>431</v>
      </c>
      <c r="F28" s="101">
        <f t="shared" si="0"/>
        <v>56899</v>
      </c>
      <c r="G28" s="101">
        <f t="shared" si="0"/>
        <v>431</v>
      </c>
      <c r="H28" s="101">
        <f t="shared" si="0"/>
        <v>56899</v>
      </c>
      <c r="I28" s="101">
        <f t="shared" si="0"/>
        <v>237</v>
      </c>
      <c r="J28" s="101">
        <f t="shared" si="0"/>
        <v>26231</v>
      </c>
      <c r="K28" s="101">
        <f t="shared" si="0"/>
        <v>249</v>
      </c>
      <c r="L28" s="101">
        <f t="shared" si="0"/>
        <v>315</v>
      </c>
    </row>
    <row r="29" spans="1:12" ht="12.75">
      <c r="A29" s="104"/>
      <c r="B29" s="104"/>
      <c r="C29" s="92"/>
      <c r="D29" s="92"/>
      <c r="E29" s="92"/>
      <c r="F29" s="92"/>
      <c r="G29" s="92"/>
      <c r="H29" s="92"/>
      <c r="I29" s="92"/>
      <c r="J29" s="92"/>
      <c r="K29" s="92"/>
      <c r="L29" s="92"/>
    </row>
    <row r="30" spans="1:12" ht="12.75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</row>
    <row r="31" spans="1:12" ht="12.75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</row>
    <row r="33" spans="1:12" ht="12.75">
      <c r="A33" s="924"/>
      <c r="B33" s="924"/>
      <c r="C33" s="924"/>
      <c r="D33" s="924"/>
      <c r="E33" s="924"/>
      <c r="F33" s="924"/>
      <c r="G33" s="924"/>
      <c r="H33" s="924"/>
      <c r="I33" s="924"/>
      <c r="J33" s="924"/>
      <c r="K33" s="924"/>
      <c r="L33" s="924"/>
    </row>
    <row r="34" spans="1:12" ht="12.75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</row>
    <row r="35" spans="1:12" ht="15.75">
      <c r="A35" s="16" t="s">
        <v>971</v>
      </c>
      <c r="B35" s="107"/>
      <c r="C35" s="107"/>
      <c r="D35" s="107"/>
      <c r="E35" s="107"/>
      <c r="F35" s="107"/>
      <c r="G35" s="107"/>
      <c r="H35" s="107"/>
      <c r="I35" s="919"/>
      <c r="J35" s="919"/>
      <c r="K35" s="92"/>
      <c r="L35" s="92"/>
    </row>
    <row r="36" spans="1:12" ht="15.75" customHeight="1">
      <c r="A36" s="693" t="s">
        <v>13</v>
      </c>
      <c r="B36" s="693"/>
      <c r="C36" s="693"/>
      <c r="D36" s="693"/>
      <c r="E36" s="693"/>
      <c r="F36" s="693"/>
      <c r="G36" s="693"/>
      <c r="H36" s="693"/>
      <c r="I36" s="693"/>
      <c r="J36" s="693"/>
      <c r="K36" s="92"/>
      <c r="L36" s="92"/>
    </row>
    <row r="37" spans="1:12" ht="15" customHeight="1">
      <c r="A37" s="693" t="s">
        <v>14</v>
      </c>
      <c r="B37" s="693"/>
      <c r="C37" s="693"/>
      <c r="D37" s="693"/>
      <c r="E37" s="693"/>
      <c r="F37" s="693"/>
      <c r="G37" s="693"/>
      <c r="H37" s="693"/>
      <c r="I37" s="693"/>
      <c r="J37" s="693"/>
      <c r="K37" s="92"/>
      <c r="L37" s="92"/>
    </row>
    <row r="38" spans="1:12" ht="12.75">
      <c r="A38" s="92"/>
      <c r="B38" s="92"/>
      <c r="C38" s="92"/>
      <c r="D38" s="92"/>
      <c r="E38" s="92"/>
      <c r="F38" s="92"/>
      <c r="I38" s="38" t="s">
        <v>84</v>
      </c>
      <c r="J38" s="38"/>
      <c r="K38" s="38"/>
      <c r="L38" s="38"/>
    </row>
  </sheetData>
  <sheetProtection/>
  <mergeCells count="17">
    <mergeCell ref="A37:J37"/>
    <mergeCell ref="B9:B10"/>
    <mergeCell ref="A9:A10"/>
    <mergeCell ref="C9:C10"/>
    <mergeCell ref="A2:H2"/>
    <mergeCell ref="A3:H3"/>
    <mergeCell ref="A33:H33"/>
    <mergeCell ref="I33:L33"/>
    <mergeCell ref="A5:L5"/>
    <mergeCell ref="K1:L1"/>
    <mergeCell ref="A36:J36"/>
    <mergeCell ref="I35:J35"/>
    <mergeCell ref="G9:H9"/>
    <mergeCell ref="D9:D10"/>
    <mergeCell ref="E9:F9"/>
    <mergeCell ref="I9:J9"/>
    <mergeCell ref="K9:L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8" r:id="rId1"/>
  <colBreaks count="1" manualBreakCount="1">
    <brk id="12" max="37" man="1"/>
  </colBreaks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view="pageBreakPreview" zoomScaleSheetLayoutView="100" zoomScalePageLayoutView="0" workbookViewId="0" topLeftCell="A1">
      <selection activeCell="N21" sqref="N21"/>
    </sheetView>
  </sheetViews>
  <sheetFormatPr defaultColWidth="8.8515625" defaultRowHeight="12.75"/>
  <cols>
    <col min="1" max="1" width="11.140625" style="92" customWidth="1"/>
    <col min="2" max="2" width="19.140625" style="92" customWidth="1"/>
    <col min="3" max="3" width="20.57421875" style="92" customWidth="1"/>
    <col min="4" max="4" width="22.28125" style="92" customWidth="1"/>
    <col min="5" max="5" width="25.421875" style="92" customWidth="1"/>
    <col min="6" max="6" width="27.421875" style="92" customWidth="1"/>
    <col min="7" max="16384" width="8.8515625" style="92" customWidth="1"/>
  </cols>
  <sheetData>
    <row r="1" spans="4:6" ht="12.75" customHeight="1">
      <c r="D1" s="313"/>
      <c r="E1" s="313"/>
      <c r="F1" s="314" t="s">
        <v>101</v>
      </c>
    </row>
    <row r="2" spans="2:6" ht="15" customHeight="1">
      <c r="B2" s="923" t="s">
        <v>0</v>
      </c>
      <c r="C2" s="923"/>
      <c r="D2" s="923"/>
      <c r="E2" s="923"/>
      <c r="F2" s="923"/>
    </row>
    <row r="3" spans="2:6" ht="20.25">
      <c r="B3" s="720" t="s">
        <v>648</v>
      </c>
      <c r="C3" s="720"/>
      <c r="D3" s="720"/>
      <c r="E3" s="720"/>
      <c r="F3" s="720"/>
    </row>
    <row r="4" ht="11.25" customHeight="1"/>
    <row r="5" spans="1:6" ht="12.75">
      <c r="A5" s="926" t="s">
        <v>456</v>
      </c>
      <c r="B5" s="926"/>
      <c r="C5" s="926"/>
      <c r="D5" s="926"/>
      <c r="E5" s="926"/>
      <c r="F5" s="926"/>
    </row>
    <row r="6" spans="1:6" ht="8.25" customHeight="1">
      <c r="A6" s="94"/>
      <c r="B6" s="94"/>
      <c r="C6" s="94"/>
      <c r="D6" s="94"/>
      <c r="E6" s="94"/>
      <c r="F6" s="94"/>
    </row>
    <row r="7" spans="1:2" ht="18" customHeight="1">
      <c r="A7" s="38" t="s">
        <v>990</v>
      </c>
      <c r="B7" s="38"/>
    </row>
    <row r="8" ht="18" customHeight="1" hidden="1">
      <c r="A8" s="95" t="s">
        <v>1</v>
      </c>
    </row>
    <row r="9" spans="1:6" ht="30" customHeight="1">
      <c r="A9" s="921" t="s">
        <v>2</v>
      </c>
      <c r="B9" s="921" t="s">
        <v>3</v>
      </c>
      <c r="C9" s="927" t="s">
        <v>452</v>
      </c>
      <c r="D9" s="928"/>
      <c r="E9" s="927" t="s">
        <v>455</v>
      </c>
      <c r="F9" s="928"/>
    </row>
    <row r="10" spans="1:7" s="108" customFormat="1" ht="25.5">
      <c r="A10" s="921"/>
      <c r="B10" s="921"/>
      <c r="C10" s="97" t="s">
        <v>453</v>
      </c>
      <c r="D10" s="97" t="s">
        <v>454</v>
      </c>
      <c r="E10" s="97" t="s">
        <v>453</v>
      </c>
      <c r="F10" s="97" t="s">
        <v>454</v>
      </c>
      <c r="G10" s="130"/>
    </row>
    <row r="11" spans="1:6" s="181" customFormat="1" ht="12.75">
      <c r="A11" s="180">
        <v>1</v>
      </c>
      <c r="B11" s="180">
        <v>2</v>
      </c>
      <c r="C11" s="180">
        <v>3</v>
      </c>
      <c r="D11" s="180">
        <v>4</v>
      </c>
      <c r="E11" s="180">
        <v>5</v>
      </c>
      <c r="F11" s="180">
        <v>6</v>
      </c>
    </row>
    <row r="12" spans="1:6" ht="12.75">
      <c r="A12" s="100">
        <v>1</v>
      </c>
      <c r="B12" s="101" t="s">
        <v>832</v>
      </c>
      <c r="C12" s="101">
        <v>153</v>
      </c>
      <c r="D12" s="101">
        <f>C12</f>
        <v>153</v>
      </c>
      <c r="E12" s="101">
        <v>134</v>
      </c>
      <c r="F12" s="101">
        <f>E12</f>
        <v>134</v>
      </c>
    </row>
    <row r="13" spans="1:6" ht="12.75">
      <c r="A13" s="100">
        <v>2</v>
      </c>
      <c r="B13" s="101" t="s">
        <v>833</v>
      </c>
      <c r="C13" s="101">
        <v>61</v>
      </c>
      <c r="D13" s="101">
        <f>C13</f>
        <v>61</v>
      </c>
      <c r="E13" s="101">
        <v>44</v>
      </c>
      <c r="F13" s="101">
        <f>E13</f>
        <v>44</v>
      </c>
    </row>
    <row r="14" spans="1:6" ht="12.75">
      <c r="A14" s="100">
        <v>3</v>
      </c>
      <c r="B14" s="101" t="s">
        <v>834</v>
      </c>
      <c r="C14" s="101">
        <v>8</v>
      </c>
      <c r="D14" s="101">
        <f>C14</f>
        <v>8</v>
      </c>
      <c r="E14" s="101">
        <v>7</v>
      </c>
      <c r="F14" s="101">
        <f>E14</f>
        <v>7</v>
      </c>
    </row>
    <row r="15" spans="1:6" ht="12.75">
      <c r="A15" s="100">
        <v>4</v>
      </c>
      <c r="B15" s="101" t="s">
        <v>835</v>
      </c>
      <c r="C15" s="101">
        <v>15</v>
      </c>
      <c r="D15" s="101">
        <f>C15</f>
        <v>15</v>
      </c>
      <c r="E15" s="101">
        <v>9</v>
      </c>
      <c r="F15" s="101">
        <f>E15</f>
        <v>9</v>
      </c>
    </row>
    <row r="16" spans="1:6" ht="12.75">
      <c r="A16" s="100">
        <v>5</v>
      </c>
      <c r="B16" s="101"/>
      <c r="C16" s="101"/>
      <c r="D16" s="101"/>
      <c r="E16" s="101"/>
      <c r="F16" s="101"/>
    </row>
    <row r="17" spans="1:6" ht="12.75">
      <c r="A17" s="100">
        <v>6</v>
      </c>
      <c r="B17" s="101"/>
      <c r="C17" s="101"/>
      <c r="D17" s="101"/>
      <c r="E17" s="101"/>
      <c r="F17" s="101"/>
    </row>
    <row r="18" spans="1:6" ht="12.75">
      <c r="A18" s="100">
        <v>7</v>
      </c>
      <c r="B18" s="101"/>
      <c r="C18" s="101"/>
      <c r="D18" s="101"/>
      <c r="E18" s="101"/>
      <c r="F18" s="101"/>
    </row>
    <row r="19" spans="1:6" ht="12.75">
      <c r="A19" s="100">
        <v>8</v>
      </c>
      <c r="B19" s="101"/>
      <c r="C19" s="101"/>
      <c r="D19" s="101"/>
      <c r="E19" s="101"/>
      <c r="F19" s="101"/>
    </row>
    <row r="20" spans="1:6" ht="12.75">
      <c r="A20" s="100">
        <v>9</v>
      </c>
      <c r="B20" s="101"/>
      <c r="C20" s="101"/>
      <c r="D20" s="101"/>
      <c r="E20" s="101"/>
      <c r="F20" s="101"/>
    </row>
    <row r="21" spans="1:6" ht="12.75">
      <c r="A21" s="100">
        <v>10</v>
      </c>
      <c r="B21" s="101"/>
      <c r="C21" s="101"/>
      <c r="D21" s="101"/>
      <c r="E21" s="101"/>
      <c r="F21" s="101"/>
    </row>
    <row r="22" spans="1:6" ht="12.75">
      <c r="A22" s="100">
        <v>11</v>
      </c>
      <c r="B22" s="101"/>
      <c r="C22" s="101"/>
      <c r="D22" s="101"/>
      <c r="E22" s="101"/>
      <c r="F22" s="101"/>
    </row>
    <row r="23" spans="1:6" ht="12.75">
      <c r="A23" s="100">
        <v>12</v>
      </c>
      <c r="B23" s="101"/>
      <c r="C23" s="101"/>
      <c r="D23" s="101"/>
      <c r="E23" s="101"/>
      <c r="F23" s="101"/>
    </row>
    <row r="24" spans="1:6" ht="12.75">
      <c r="A24" s="100">
        <v>13</v>
      </c>
      <c r="B24" s="101"/>
      <c r="C24" s="101"/>
      <c r="D24" s="101"/>
      <c r="E24" s="101"/>
      <c r="F24" s="101"/>
    </row>
    <row r="25" spans="1:6" ht="12.75">
      <c r="A25" s="100">
        <v>14</v>
      </c>
      <c r="B25" s="101"/>
      <c r="C25" s="101"/>
      <c r="D25" s="101"/>
      <c r="E25" s="101"/>
      <c r="F25" s="101"/>
    </row>
    <row r="26" spans="1:6" ht="12.75">
      <c r="A26" s="103" t="s">
        <v>7</v>
      </c>
      <c r="B26" s="101"/>
      <c r="C26" s="101"/>
      <c r="D26" s="101"/>
      <c r="E26" s="101"/>
      <c r="F26" s="101"/>
    </row>
    <row r="27" spans="1:6" ht="12.75">
      <c r="A27" s="103" t="s">
        <v>7</v>
      </c>
      <c r="B27" s="101"/>
      <c r="C27" s="101"/>
      <c r="D27" s="101"/>
      <c r="E27" s="101"/>
      <c r="F27" s="101"/>
    </row>
    <row r="28" spans="1:6" ht="12.75">
      <c r="A28" s="96" t="s">
        <v>18</v>
      </c>
      <c r="B28" s="101"/>
      <c r="C28" s="101">
        <f>SUM(C12:C27)</f>
        <v>237</v>
      </c>
      <c r="D28" s="101">
        <f>SUM(D12:D27)</f>
        <v>237</v>
      </c>
      <c r="E28" s="101">
        <f>SUM(E12:E27)</f>
        <v>194</v>
      </c>
      <c r="F28" s="101">
        <f>SUM(F12:F27)</f>
        <v>194</v>
      </c>
    </row>
    <row r="29" spans="1:6" ht="12.75">
      <c r="A29" s="105"/>
      <c r="B29" s="106"/>
      <c r="C29" s="106"/>
      <c r="D29" s="106"/>
      <c r="E29" s="106"/>
      <c r="F29" s="106"/>
    </row>
    <row r="30" ht="12.75">
      <c r="C30" s="92" t="s">
        <v>11</v>
      </c>
    </row>
    <row r="31" spans="1:6" ht="15.75" customHeight="1">
      <c r="A31" s="16" t="s">
        <v>971</v>
      </c>
      <c r="B31" s="107"/>
      <c r="C31" s="107"/>
      <c r="D31" s="107"/>
      <c r="E31" s="107"/>
      <c r="F31" s="107"/>
    </row>
    <row r="32" spans="1:6" ht="15" customHeight="1">
      <c r="A32" s="693" t="s">
        <v>13</v>
      </c>
      <c r="B32" s="693"/>
      <c r="C32" s="693"/>
      <c r="D32" s="693"/>
      <c r="E32" s="693"/>
      <c r="F32" s="693"/>
    </row>
    <row r="33" spans="1:6" ht="15.75">
      <c r="A33" s="693" t="s">
        <v>14</v>
      </c>
      <c r="B33" s="693"/>
      <c r="C33" s="693"/>
      <c r="D33" s="693"/>
      <c r="E33" s="693"/>
      <c r="F33" s="693"/>
    </row>
    <row r="35" spans="1:6" ht="12.75">
      <c r="A35" s="925"/>
      <c r="B35" s="925"/>
      <c r="C35" s="925"/>
      <c r="D35" s="925"/>
      <c r="E35" s="925"/>
      <c r="F35" s="925"/>
    </row>
  </sheetData>
  <sheetProtection/>
  <mergeCells count="10">
    <mergeCell ref="A33:F33"/>
    <mergeCell ref="A35:F35"/>
    <mergeCell ref="A32:F32"/>
    <mergeCell ref="B3:F3"/>
    <mergeCell ref="B2:F2"/>
    <mergeCell ref="A5:F5"/>
    <mergeCell ref="C9:D9"/>
    <mergeCell ref="E9:F9"/>
    <mergeCell ref="A9:A10"/>
    <mergeCell ref="B9:B1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view="pageBreakPreview" zoomScaleNormal="85" zoomScaleSheetLayoutView="100" zoomScalePageLayoutView="0" workbookViewId="0" topLeftCell="A4">
      <selection activeCell="A5" sqref="A5:B5"/>
    </sheetView>
  </sheetViews>
  <sheetFormatPr defaultColWidth="9.140625" defaultRowHeight="12.75"/>
  <cols>
    <col min="2" max="2" width="13.140625" style="0" customWidth="1"/>
    <col min="3" max="3" width="16.421875" style="0" customWidth="1"/>
    <col min="4" max="4" width="10.8515625" style="0" customWidth="1"/>
    <col min="5" max="5" width="13.7109375" style="0" customWidth="1"/>
    <col min="6" max="6" width="14.28125" style="0" customWidth="1"/>
    <col min="7" max="7" width="11.421875" style="0" customWidth="1"/>
    <col min="8" max="8" width="12.28125" style="0" customWidth="1"/>
    <col min="9" max="9" width="16.28125" style="0" customWidth="1"/>
    <col min="10" max="10" width="19.28125" style="0" customWidth="1"/>
  </cols>
  <sheetData>
    <row r="1" spans="1:13" ht="15">
      <c r="A1" s="92"/>
      <c r="B1" s="92"/>
      <c r="C1" s="92"/>
      <c r="D1" s="802"/>
      <c r="E1" s="802"/>
      <c r="F1" s="43"/>
      <c r="G1" s="802" t="s">
        <v>458</v>
      </c>
      <c r="H1" s="802"/>
      <c r="I1" s="802"/>
      <c r="J1" s="802"/>
      <c r="K1" s="109"/>
      <c r="L1" s="92"/>
      <c r="M1" s="92"/>
    </row>
    <row r="2" spans="1:13" ht="15.75">
      <c r="A2" s="923" t="s">
        <v>0</v>
      </c>
      <c r="B2" s="923"/>
      <c r="C2" s="923"/>
      <c r="D2" s="923"/>
      <c r="E2" s="923"/>
      <c r="F2" s="923"/>
      <c r="G2" s="923"/>
      <c r="H2" s="923"/>
      <c r="I2" s="923"/>
      <c r="J2" s="923"/>
      <c r="K2" s="92"/>
      <c r="L2" s="92"/>
      <c r="M2" s="92"/>
    </row>
    <row r="3" spans="1:13" ht="18">
      <c r="A3" s="140"/>
      <c r="B3" s="140"/>
      <c r="C3" s="934" t="s">
        <v>648</v>
      </c>
      <c r="D3" s="934"/>
      <c r="E3" s="934"/>
      <c r="F3" s="934"/>
      <c r="G3" s="934"/>
      <c r="H3" s="934"/>
      <c r="I3" s="934"/>
      <c r="J3" s="140"/>
      <c r="K3" s="92"/>
      <c r="L3" s="92"/>
      <c r="M3" s="92"/>
    </row>
    <row r="4" spans="1:13" ht="15.75">
      <c r="A4" s="721" t="s">
        <v>457</v>
      </c>
      <c r="B4" s="721"/>
      <c r="C4" s="721"/>
      <c r="D4" s="721"/>
      <c r="E4" s="721"/>
      <c r="F4" s="721"/>
      <c r="G4" s="721"/>
      <c r="H4" s="721"/>
      <c r="I4" s="721"/>
      <c r="J4" s="721"/>
      <c r="K4" s="92"/>
      <c r="L4" s="92"/>
      <c r="M4" s="92"/>
    </row>
    <row r="5" spans="1:13" ht="15.75">
      <c r="A5" s="655" t="s">
        <v>990</v>
      </c>
      <c r="B5" s="655"/>
      <c r="C5" s="94"/>
      <c r="D5" s="94"/>
      <c r="E5" s="94"/>
      <c r="F5" s="94"/>
      <c r="G5" s="94"/>
      <c r="H5" s="94"/>
      <c r="I5" s="94"/>
      <c r="J5" s="94"/>
      <c r="K5" s="92"/>
      <c r="L5" s="92"/>
      <c r="M5" s="92"/>
    </row>
    <row r="6" spans="1:13" ht="12.7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</row>
    <row r="7" spans="1:13" ht="18">
      <c r="A7" s="95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</row>
    <row r="8" spans="1:13" ht="21.75" customHeight="1">
      <c r="A8" s="929" t="s">
        <v>2</v>
      </c>
      <c r="B8" s="929" t="s">
        <v>3</v>
      </c>
      <c r="C8" s="931" t="s">
        <v>145</v>
      </c>
      <c r="D8" s="932"/>
      <c r="E8" s="932"/>
      <c r="F8" s="932"/>
      <c r="G8" s="932"/>
      <c r="H8" s="932"/>
      <c r="I8" s="932"/>
      <c r="J8" s="933"/>
      <c r="K8" s="92"/>
      <c r="L8" s="92"/>
      <c r="M8" s="92"/>
    </row>
    <row r="9" spans="1:13" ht="39.75" customHeight="1">
      <c r="A9" s="930"/>
      <c r="B9" s="930"/>
      <c r="C9" s="97" t="s">
        <v>203</v>
      </c>
      <c r="D9" s="97" t="s">
        <v>125</v>
      </c>
      <c r="E9" s="97" t="s">
        <v>392</v>
      </c>
      <c r="F9" s="147" t="s">
        <v>171</v>
      </c>
      <c r="G9" s="147" t="s">
        <v>126</v>
      </c>
      <c r="H9" s="169" t="s">
        <v>202</v>
      </c>
      <c r="I9" s="169" t="s">
        <v>223</v>
      </c>
      <c r="J9" s="98" t="s">
        <v>18</v>
      </c>
      <c r="K9" s="108"/>
      <c r="L9" s="108"/>
      <c r="M9" s="108"/>
    </row>
    <row r="10" spans="1:13" s="16" customFormat="1" ht="12.75">
      <c r="A10" s="97">
        <v>1</v>
      </c>
      <c r="B10" s="97">
        <v>2</v>
      </c>
      <c r="C10" s="97">
        <v>3</v>
      </c>
      <c r="D10" s="97">
        <v>4</v>
      </c>
      <c r="E10" s="97">
        <v>5</v>
      </c>
      <c r="F10" s="97">
        <v>6</v>
      </c>
      <c r="G10" s="97">
        <v>7</v>
      </c>
      <c r="H10" s="99">
        <v>8</v>
      </c>
      <c r="I10" s="99">
        <v>9</v>
      </c>
      <c r="J10" s="98">
        <v>10</v>
      </c>
      <c r="K10" s="108"/>
      <c r="L10" s="108"/>
      <c r="M10" s="108"/>
    </row>
    <row r="11" spans="1:13" ht="12.75">
      <c r="A11" s="100">
        <v>1</v>
      </c>
      <c r="B11" s="21" t="s">
        <v>832</v>
      </c>
      <c r="C11" s="935" t="s">
        <v>859</v>
      </c>
      <c r="D11" s="936"/>
      <c r="E11" s="101">
        <v>287</v>
      </c>
      <c r="F11" s="935" t="s">
        <v>825</v>
      </c>
      <c r="G11" s="941"/>
      <c r="H11" s="941"/>
      <c r="I11" s="936"/>
      <c r="J11" s="101">
        <f>E11</f>
        <v>287</v>
      </c>
      <c r="K11" s="92"/>
      <c r="L11" s="92"/>
      <c r="M11" s="92"/>
    </row>
    <row r="12" spans="1:13" ht="12.75">
      <c r="A12" s="100">
        <v>2</v>
      </c>
      <c r="B12" s="21" t="s">
        <v>833</v>
      </c>
      <c r="C12" s="937"/>
      <c r="D12" s="938"/>
      <c r="E12" s="101">
        <v>105</v>
      </c>
      <c r="F12" s="937"/>
      <c r="G12" s="942"/>
      <c r="H12" s="942"/>
      <c r="I12" s="938"/>
      <c r="J12" s="101">
        <f>E12</f>
        <v>105</v>
      </c>
      <c r="K12" s="92"/>
      <c r="L12" s="92"/>
      <c r="M12" s="92"/>
    </row>
    <row r="13" spans="1:13" ht="12.75">
      <c r="A13" s="100">
        <v>3</v>
      </c>
      <c r="B13" s="21" t="s">
        <v>834</v>
      </c>
      <c r="C13" s="937"/>
      <c r="D13" s="938"/>
      <c r="E13" s="101">
        <v>15</v>
      </c>
      <c r="F13" s="937"/>
      <c r="G13" s="942"/>
      <c r="H13" s="942"/>
      <c r="I13" s="938"/>
      <c r="J13" s="101">
        <f>E13</f>
        <v>15</v>
      </c>
      <c r="K13" s="92"/>
      <c r="L13" s="92"/>
      <c r="M13" s="92"/>
    </row>
    <row r="14" spans="1:13" ht="12.75">
      <c r="A14" s="100">
        <v>4</v>
      </c>
      <c r="B14" s="21" t="s">
        <v>835</v>
      </c>
      <c r="C14" s="939"/>
      <c r="D14" s="940"/>
      <c r="E14" s="101">
        <f>'[1]AT-3'!F12</f>
        <v>24</v>
      </c>
      <c r="F14" s="939"/>
      <c r="G14" s="943"/>
      <c r="H14" s="943"/>
      <c r="I14" s="940"/>
      <c r="J14" s="101">
        <f>E14</f>
        <v>24</v>
      </c>
      <c r="K14" s="92"/>
      <c r="L14" s="92"/>
      <c r="M14" s="92"/>
    </row>
    <row r="15" spans="1:13" ht="12.75">
      <c r="A15" s="100">
        <v>5</v>
      </c>
      <c r="B15" s="101"/>
      <c r="C15" s="101"/>
      <c r="D15" s="101"/>
      <c r="E15" s="101"/>
      <c r="F15" s="101"/>
      <c r="G15" s="101"/>
      <c r="H15" s="170"/>
      <c r="I15" s="170"/>
      <c r="J15" s="102"/>
      <c r="K15" s="92"/>
      <c r="L15" s="92"/>
      <c r="M15" s="92"/>
    </row>
    <row r="16" spans="1:13" ht="12.75">
      <c r="A16" s="100">
        <v>6</v>
      </c>
      <c r="B16" s="101"/>
      <c r="C16" s="101"/>
      <c r="D16" s="101"/>
      <c r="E16" s="101"/>
      <c r="F16" s="101"/>
      <c r="G16" s="101"/>
      <c r="H16" s="170"/>
      <c r="I16" s="170"/>
      <c r="J16" s="102"/>
      <c r="K16" s="92"/>
      <c r="L16" s="92"/>
      <c r="M16" s="92"/>
    </row>
    <row r="17" spans="1:13" ht="12.75">
      <c r="A17" s="100">
        <v>7</v>
      </c>
      <c r="B17" s="101"/>
      <c r="C17" s="101"/>
      <c r="D17" s="101"/>
      <c r="E17" s="101"/>
      <c r="F17" s="101"/>
      <c r="G17" s="101"/>
      <c r="H17" s="170"/>
      <c r="I17" s="170"/>
      <c r="J17" s="102"/>
      <c r="K17" s="92"/>
      <c r="L17" s="92"/>
      <c r="M17" s="92"/>
    </row>
    <row r="18" spans="1:13" ht="12.75">
      <c r="A18" s="100">
        <v>8</v>
      </c>
      <c r="B18" s="101"/>
      <c r="C18" s="101"/>
      <c r="D18" s="101"/>
      <c r="E18" s="101"/>
      <c r="F18" s="101"/>
      <c r="G18" s="101"/>
      <c r="H18" s="170"/>
      <c r="I18" s="170"/>
      <c r="J18" s="102"/>
      <c r="K18" s="92"/>
      <c r="L18" s="92"/>
      <c r="M18" s="92"/>
    </row>
    <row r="19" spans="1:13" ht="12.75">
      <c r="A19" s="100">
        <v>9</v>
      </c>
      <c r="B19" s="101"/>
      <c r="C19" s="101"/>
      <c r="D19" s="101"/>
      <c r="E19" s="101"/>
      <c r="F19" s="101"/>
      <c r="G19" s="101"/>
      <c r="H19" s="170"/>
      <c r="I19" s="170"/>
      <c r="J19" s="102"/>
      <c r="K19" s="92"/>
      <c r="L19" s="92"/>
      <c r="M19" s="92"/>
    </row>
    <row r="20" spans="1:13" ht="12.75">
      <c r="A20" s="100">
        <v>10</v>
      </c>
      <c r="B20" s="101"/>
      <c r="C20" s="101"/>
      <c r="D20" s="101"/>
      <c r="E20" s="101"/>
      <c r="F20" s="101"/>
      <c r="G20" s="101"/>
      <c r="H20" s="170"/>
      <c r="I20" s="170"/>
      <c r="J20" s="102"/>
      <c r="K20" s="92"/>
      <c r="L20" s="92"/>
      <c r="M20" s="92"/>
    </row>
    <row r="21" spans="1:13" ht="12.75">
      <c r="A21" s="100">
        <v>11</v>
      </c>
      <c r="B21" s="101"/>
      <c r="C21" s="101"/>
      <c r="D21" s="101"/>
      <c r="E21" s="101"/>
      <c r="F21" s="101"/>
      <c r="G21" s="101"/>
      <c r="H21" s="170"/>
      <c r="I21" s="170"/>
      <c r="J21" s="102"/>
      <c r="K21" s="92"/>
      <c r="L21" s="92"/>
      <c r="M21" s="92"/>
    </row>
    <row r="22" spans="1:13" ht="12.75">
      <c r="A22" s="100">
        <v>12</v>
      </c>
      <c r="B22" s="101"/>
      <c r="C22" s="101"/>
      <c r="D22" s="101"/>
      <c r="E22" s="101"/>
      <c r="F22" s="101"/>
      <c r="G22" s="101"/>
      <c r="H22" s="170"/>
      <c r="I22" s="170"/>
      <c r="J22" s="102"/>
      <c r="K22" s="92"/>
      <c r="L22" s="92"/>
      <c r="M22" s="92"/>
    </row>
    <row r="23" spans="1:13" ht="12.75">
      <c r="A23" s="100">
        <v>13</v>
      </c>
      <c r="B23" s="101"/>
      <c r="C23" s="101"/>
      <c r="D23" s="101"/>
      <c r="E23" s="101"/>
      <c r="F23" s="101"/>
      <c r="G23" s="101"/>
      <c r="H23" s="170"/>
      <c r="I23" s="170"/>
      <c r="J23" s="102"/>
      <c r="K23" s="92"/>
      <c r="L23" s="92"/>
      <c r="M23" s="92"/>
    </row>
    <row r="24" spans="1:13" ht="12.75">
      <c r="A24" s="100">
        <v>14</v>
      </c>
      <c r="B24" s="101"/>
      <c r="C24" s="101"/>
      <c r="D24" s="101"/>
      <c r="E24" s="101"/>
      <c r="F24" s="101"/>
      <c r="G24" s="101"/>
      <c r="H24" s="170"/>
      <c r="I24" s="170"/>
      <c r="J24" s="102"/>
      <c r="K24" s="92"/>
      <c r="L24" s="92"/>
      <c r="M24" s="92"/>
    </row>
    <row r="25" spans="1:13" ht="12.75">
      <c r="A25" s="103" t="s">
        <v>7</v>
      </c>
      <c r="B25" s="101"/>
      <c r="C25" s="101"/>
      <c r="D25" s="101"/>
      <c r="E25" s="101"/>
      <c r="F25" s="101"/>
      <c r="G25" s="101"/>
      <c r="H25" s="170"/>
      <c r="I25" s="170"/>
      <c r="J25" s="102"/>
      <c r="K25" s="92"/>
      <c r="L25" s="92"/>
      <c r="M25" s="92"/>
    </row>
    <row r="26" spans="1:13" ht="12.75">
      <c r="A26" s="103" t="s">
        <v>7</v>
      </c>
      <c r="B26" s="101"/>
      <c r="C26" s="101"/>
      <c r="D26" s="101"/>
      <c r="E26" s="101"/>
      <c r="F26" s="101"/>
      <c r="G26" s="101"/>
      <c r="H26" s="170"/>
      <c r="I26" s="170"/>
      <c r="J26" s="102"/>
      <c r="K26" s="92"/>
      <c r="L26" s="92"/>
      <c r="M26" s="92"/>
    </row>
    <row r="27" spans="1:13" ht="12.75">
      <c r="A27" s="96" t="s">
        <v>18</v>
      </c>
      <c r="B27" s="101"/>
      <c r="C27" s="101"/>
      <c r="D27" s="101"/>
      <c r="E27" s="101">
        <f>SUM(E11:E26)</f>
        <v>431</v>
      </c>
      <c r="F27" s="101"/>
      <c r="G27" s="101"/>
      <c r="H27" s="170"/>
      <c r="I27" s="170"/>
      <c r="J27" s="101">
        <f>SUM(J11:J26)</f>
        <v>431</v>
      </c>
      <c r="L27" s="92"/>
      <c r="M27" s="92"/>
    </row>
    <row r="28" spans="1:13" ht="12.75">
      <c r="A28" s="104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</row>
    <row r="29" spans="1:13" ht="12.75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</row>
    <row r="30" spans="1:13" ht="12.75">
      <c r="A30" s="92" t="s">
        <v>127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</row>
    <row r="31" spans="1:13" ht="12.75">
      <c r="A31" s="92" t="s">
        <v>204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</row>
    <row r="32" ht="12.75">
      <c r="A32" t="s">
        <v>128</v>
      </c>
    </row>
    <row r="33" spans="1:13" ht="12.75">
      <c r="A33" s="924" t="s">
        <v>129</v>
      </c>
      <c r="B33" s="924"/>
      <c r="C33" s="924"/>
      <c r="D33" s="924"/>
      <c r="E33" s="924"/>
      <c r="F33" s="924"/>
      <c r="G33" s="924"/>
      <c r="H33" s="924"/>
      <c r="I33" s="924"/>
      <c r="J33" s="924"/>
      <c r="K33" s="924"/>
      <c r="L33" s="924"/>
      <c r="M33" s="924"/>
    </row>
    <row r="34" spans="1:13" ht="12.75">
      <c r="A34" s="944" t="s">
        <v>130</v>
      </c>
      <c r="B34" s="944"/>
      <c r="C34" s="944"/>
      <c r="D34" s="944"/>
      <c r="E34" s="92"/>
      <c r="F34" s="92"/>
      <c r="G34" s="92"/>
      <c r="H34" s="92"/>
      <c r="I34" s="92"/>
      <c r="J34" s="92"/>
      <c r="K34" s="92"/>
      <c r="L34" s="92"/>
      <c r="M34" s="92"/>
    </row>
    <row r="35" spans="1:13" ht="12.75">
      <c r="A35" s="148" t="s">
        <v>172</v>
      </c>
      <c r="B35" s="148"/>
      <c r="C35" s="148"/>
      <c r="D35" s="148"/>
      <c r="E35" s="92"/>
      <c r="F35" s="92"/>
      <c r="G35" s="92"/>
      <c r="H35" s="92"/>
      <c r="I35" s="92"/>
      <c r="J35" s="92"/>
      <c r="K35" s="92"/>
      <c r="L35" s="92"/>
      <c r="M35" s="92"/>
    </row>
    <row r="36" spans="1:13" ht="12.75">
      <c r="A36" s="148"/>
      <c r="B36" s="148"/>
      <c r="C36" s="148"/>
      <c r="D36" s="148"/>
      <c r="E36" s="92"/>
      <c r="F36" s="92"/>
      <c r="G36" s="92"/>
      <c r="H36" s="92"/>
      <c r="I36" s="92"/>
      <c r="J36" s="92"/>
      <c r="K36" s="92"/>
      <c r="L36" s="92"/>
      <c r="M36" s="92"/>
    </row>
    <row r="37" spans="1:13" ht="15.75">
      <c r="A37" s="16" t="s">
        <v>971</v>
      </c>
      <c r="B37" s="107"/>
      <c r="C37" s="107"/>
      <c r="D37" s="107"/>
      <c r="E37" s="107"/>
      <c r="F37" s="107"/>
      <c r="G37" s="107"/>
      <c r="H37" s="107"/>
      <c r="I37" s="107"/>
      <c r="J37" s="149" t="s">
        <v>12</v>
      </c>
      <c r="K37" s="149"/>
      <c r="L37" s="92"/>
      <c r="M37" s="92"/>
    </row>
    <row r="38" spans="1:13" ht="15.75">
      <c r="A38" s="693" t="s">
        <v>13</v>
      </c>
      <c r="B38" s="693"/>
      <c r="C38" s="693"/>
      <c r="D38" s="693"/>
      <c r="E38" s="693"/>
      <c r="F38" s="693"/>
      <c r="G38" s="693"/>
      <c r="H38" s="693"/>
      <c r="I38" s="693"/>
      <c r="J38" s="693"/>
      <c r="K38" s="92"/>
      <c r="L38" s="92"/>
      <c r="M38" s="92"/>
    </row>
    <row r="39" spans="1:13" ht="15.75" customHeight="1">
      <c r="A39" s="693" t="s">
        <v>14</v>
      </c>
      <c r="B39" s="693"/>
      <c r="C39" s="693"/>
      <c r="D39" s="693"/>
      <c r="E39" s="693"/>
      <c r="F39" s="693"/>
      <c r="G39" s="693"/>
      <c r="H39" s="693"/>
      <c r="I39" s="693"/>
      <c r="J39" s="693"/>
      <c r="K39" s="149"/>
      <c r="L39" s="92"/>
      <c r="M39" s="92"/>
    </row>
    <row r="40" spans="1:13" ht="12.75">
      <c r="A40" s="92"/>
      <c r="B40" s="92"/>
      <c r="C40" s="92"/>
      <c r="D40" s="92"/>
      <c r="E40" s="92"/>
      <c r="F40" s="92"/>
      <c r="G40" s="656" t="s">
        <v>84</v>
      </c>
      <c r="H40" s="656"/>
      <c r="I40" s="656"/>
      <c r="J40" s="656"/>
      <c r="K40" s="38"/>
      <c r="L40" s="38"/>
      <c r="M40" s="92"/>
    </row>
    <row r="41" spans="1:13" ht="12.75">
      <c r="A41" s="925"/>
      <c r="B41" s="925"/>
      <c r="C41" s="925"/>
      <c r="D41" s="925"/>
      <c r="E41" s="925"/>
      <c r="F41" s="925"/>
      <c r="G41" s="925"/>
      <c r="H41" s="925"/>
      <c r="I41" s="925"/>
      <c r="J41" s="925"/>
      <c r="K41" s="92"/>
      <c r="L41" s="92"/>
      <c r="M41" s="92"/>
    </row>
  </sheetData>
  <sheetProtection/>
  <mergeCells count="19">
    <mergeCell ref="C11:D14"/>
    <mergeCell ref="F11:I14"/>
    <mergeCell ref="G40:J40"/>
    <mergeCell ref="A41:J41"/>
    <mergeCell ref="A38:J38"/>
    <mergeCell ref="A33:D33"/>
    <mergeCell ref="E33:J33"/>
    <mergeCell ref="A34:D34"/>
    <mergeCell ref="A39:J39"/>
    <mergeCell ref="K33:M33"/>
    <mergeCell ref="A8:A9"/>
    <mergeCell ref="B8:B9"/>
    <mergeCell ref="C8:J8"/>
    <mergeCell ref="C3:I3"/>
    <mergeCell ref="D1:E1"/>
    <mergeCell ref="G1:J1"/>
    <mergeCell ref="A2:J2"/>
    <mergeCell ref="A4:J4"/>
    <mergeCell ref="A5:B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7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view="pageBreakPreview" zoomScale="76" zoomScaleNormal="80" zoomScaleSheetLayoutView="76" zoomScalePageLayoutView="0" workbookViewId="0" topLeftCell="A22">
      <selection activeCell="A7" sqref="A7:C7"/>
    </sheetView>
  </sheetViews>
  <sheetFormatPr defaultColWidth="9.140625" defaultRowHeight="12.75"/>
  <cols>
    <col min="1" max="1" width="6.140625" style="0" customWidth="1"/>
    <col min="2" max="11" width="17.00390625" style="0" customWidth="1"/>
    <col min="12" max="12" width="18.8515625" style="0" customWidth="1"/>
    <col min="13" max="13" width="18.7109375" style="0" customWidth="1"/>
    <col min="14" max="14" width="12.28125" style="0" customWidth="1"/>
    <col min="15" max="15" width="12.7109375" style="0" customWidth="1"/>
    <col min="16" max="16" width="16.140625" style="0" customWidth="1"/>
  </cols>
  <sheetData>
    <row r="1" spans="1:16" ht="1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802" t="s">
        <v>556</v>
      </c>
      <c r="M1" s="802"/>
      <c r="N1" s="109"/>
      <c r="O1" s="92"/>
      <c r="P1" s="92"/>
    </row>
    <row r="2" spans="1:16" ht="15.75">
      <c r="A2" s="923" t="s">
        <v>0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"/>
      <c r="O2" s="92"/>
      <c r="P2" s="92"/>
    </row>
    <row r="3" spans="1:16" ht="20.25">
      <c r="A3" s="720" t="s">
        <v>648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92"/>
      <c r="O3" s="92"/>
      <c r="P3" s="92"/>
    </row>
    <row r="4" spans="1:16" ht="12.7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1:16" ht="15.75">
      <c r="A5" s="721" t="s">
        <v>555</v>
      </c>
      <c r="B5" s="721"/>
      <c r="C5" s="721"/>
      <c r="D5" s="721"/>
      <c r="E5" s="721"/>
      <c r="F5" s="721"/>
      <c r="G5" s="721"/>
      <c r="H5" s="721"/>
      <c r="I5" s="721"/>
      <c r="J5" s="721"/>
      <c r="K5" s="721"/>
      <c r="L5" s="721"/>
      <c r="M5" s="721"/>
      <c r="N5" s="92"/>
      <c r="O5" s="92"/>
      <c r="P5" s="92"/>
    </row>
    <row r="6" spans="1:16" ht="12.7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</row>
    <row r="7" spans="1:16" ht="12.75">
      <c r="A7" s="38" t="s">
        <v>990</v>
      </c>
      <c r="B7" s="38"/>
      <c r="C7" s="34"/>
      <c r="D7" s="34"/>
      <c r="E7" s="34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</row>
    <row r="8" spans="1:16" ht="18">
      <c r="A8" s="95"/>
      <c r="B8" s="95"/>
      <c r="C8" s="95"/>
      <c r="D8" s="95"/>
      <c r="E8" s="95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</row>
    <row r="9" spans="1:26" ht="19.5" customHeight="1">
      <c r="A9" s="921" t="s">
        <v>2</v>
      </c>
      <c r="B9" s="921" t="s">
        <v>3</v>
      </c>
      <c r="C9" s="946" t="s">
        <v>125</v>
      </c>
      <c r="D9" s="946"/>
      <c r="E9" s="947"/>
      <c r="F9" s="945" t="s">
        <v>126</v>
      </c>
      <c r="G9" s="946"/>
      <c r="H9" s="946"/>
      <c r="I9" s="947"/>
      <c r="J9" s="945" t="s">
        <v>202</v>
      </c>
      <c r="K9" s="946"/>
      <c r="L9" s="946"/>
      <c r="M9" s="947"/>
      <c r="Y9" s="9"/>
      <c r="Z9" s="14"/>
    </row>
    <row r="10" spans="1:13" ht="45.75" customHeight="1">
      <c r="A10" s="921"/>
      <c r="B10" s="921"/>
      <c r="C10" s="151" t="s">
        <v>394</v>
      </c>
      <c r="D10" s="4" t="s">
        <v>391</v>
      </c>
      <c r="E10" s="151" t="s">
        <v>205</v>
      </c>
      <c r="F10" s="4" t="s">
        <v>389</v>
      </c>
      <c r="G10" s="151" t="s">
        <v>390</v>
      </c>
      <c r="H10" s="4" t="s">
        <v>391</v>
      </c>
      <c r="I10" s="151" t="s">
        <v>205</v>
      </c>
      <c r="J10" s="4" t="s">
        <v>393</v>
      </c>
      <c r="K10" s="151" t="s">
        <v>390</v>
      </c>
      <c r="L10" s="4" t="s">
        <v>391</v>
      </c>
      <c r="M10" s="5" t="s">
        <v>205</v>
      </c>
    </row>
    <row r="11" spans="1:13" s="16" customFormat="1" ht="12.75">
      <c r="A11" s="97">
        <v>1</v>
      </c>
      <c r="B11" s="97">
        <v>2</v>
      </c>
      <c r="C11" s="97">
        <v>3</v>
      </c>
      <c r="D11" s="97">
        <v>4</v>
      </c>
      <c r="E11" s="97">
        <v>5</v>
      </c>
      <c r="F11" s="97">
        <v>6</v>
      </c>
      <c r="G11" s="97">
        <v>7</v>
      </c>
      <c r="H11" s="97">
        <v>8</v>
      </c>
      <c r="I11" s="97">
        <v>9</v>
      </c>
      <c r="J11" s="97">
        <v>10</v>
      </c>
      <c r="K11" s="97">
        <v>11</v>
      </c>
      <c r="L11" s="97">
        <v>12</v>
      </c>
      <c r="M11" s="97">
        <v>13</v>
      </c>
    </row>
    <row r="12" spans="1:13" ht="12.75">
      <c r="A12" s="100">
        <v>1</v>
      </c>
      <c r="B12" s="21" t="s">
        <v>832</v>
      </c>
      <c r="C12" s="935" t="s">
        <v>825</v>
      </c>
      <c r="D12" s="941"/>
      <c r="E12" s="941"/>
      <c r="F12" s="941"/>
      <c r="G12" s="941"/>
      <c r="H12" s="941"/>
      <c r="I12" s="941"/>
      <c r="J12" s="941"/>
      <c r="K12" s="941"/>
      <c r="L12" s="941"/>
      <c r="M12" s="936"/>
    </row>
    <row r="13" spans="1:13" ht="12.75">
      <c r="A13" s="100">
        <v>2</v>
      </c>
      <c r="B13" s="21" t="s">
        <v>833</v>
      </c>
      <c r="C13" s="937"/>
      <c r="D13" s="942"/>
      <c r="E13" s="942"/>
      <c r="F13" s="942"/>
      <c r="G13" s="942"/>
      <c r="H13" s="942"/>
      <c r="I13" s="942"/>
      <c r="J13" s="942"/>
      <c r="K13" s="942"/>
      <c r="L13" s="942"/>
      <c r="M13" s="938"/>
    </row>
    <row r="14" spans="1:13" ht="12.75">
      <c r="A14" s="100">
        <v>3</v>
      </c>
      <c r="B14" s="21" t="s">
        <v>834</v>
      </c>
      <c r="C14" s="937"/>
      <c r="D14" s="942"/>
      <c r="E14" s="942"/>
      <c r="F14" s="942"/>
      <c r="G14" s="942"/>
      <c r="H14" s="942"/>
      <c r="I14" s="942"/>
      <c r="J14" s="942"/>
      <c r="K14" s="942"/>
      <c r="L14" s="942"/>
      <c r="M14" s="938"/>
    </row>
    <row r="15" spans="1:13" ht="12.75">
      <c r="A15" s="100">
        <v>4</v>
      </c>
      <c r="B15" s="21" t="s">
        <v>835</v>
      </c>
      <c r="C15" s="939"/>
      <c r="D15" s="943"/>
      <c r="E15" s="943"/>
      <c r="F15" s="943"/>
      <c r="G15" s="943"/>
      <c r="H15" s="943"/>
      <c r="I15" s="943"/>
      <c r="J15" s="943"/>
      <c r="K15" s="943"/>
      <c r="L15" s="943"/>
      <c r="M15" s="940"/>
    </row>
    <row r="16" spans="1:13" ht="12.75">
      <c r="A16" s="100">
        <v>5</v>
      </c>
      <c r="B16" s="100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</row>
    <row r="17" spans="1:13" ht="12.75">
      <c r="A17" s="100">
        <v>6</v>
      </c>
      <c r="B17" s="100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</row>
    <row r="18" spans="1:13" ht="12.75">
      <c r="A18" s="100">
        <v>7</v>
      </c>
      <c r="B18" s="100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</row>
    <row r="19" spans="1:13" ht="12.75">
      <c r="A19" s="100">
        <v>8</v>
      </c>
      <c r="B19" s="100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</row>
    <row r="20" spans="1:13" ht="12.75">
      <c r="A20" s="100">
        <v>9</v>
      </c>
      <c r="B20" s="100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</row>
    <row r="21" spans="1:13" ht="12.75">
      <c r="A21" s="100">
        <v>10</v>
      </c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</row>
    <row r="22" spans="1:13" ht="12.75">
      <c r="A22" s="100">
        <v>11</v>
      </c>
      <c r="B22" s="100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</row>
    <row r="23" spans="1:13" ht="12.75">
      <c r="A23" s="100">
        <v>12</v>
      </c>
      <c r="B23" s="100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  <row r="24" spans="1:13" ht="12.75">
      <c r="A24" s="100">
        <v>13</v>
      </c>
      <c r="B24" s="100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</row>
    <row r="25" spans="1:13" ht="12.75">
      <c r="A25" s="100">
        <v>14</v>
      </c>
      <c r="B25" s="100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</row>
    <row r="26" spans="1:13" ht="12.75">
      <c r="A26" s="103" t="s">
        <v>7</v>
      </c>
      <c r="B26" s="103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</row>
    <row r="27" spans="1:13" ht="12.75">
      <c r="A27" s="103" t="s">
        <v>7</v>
      </c>
      <c r="B27" s="103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</row>
    <row r="28" spans="1:13" ht="12.75">
      <c r="A28" s="96" t="s">
        <v>18</v>
      </c>
      <c r="B28" s="96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</row>
    <row r="29" spans="1:16" ht="12.75">
      <c r="A29" s="104"/>
      <c r="B29" s="104" t="s">
        <v>907</v>
      </c>
      <c r="C29" s="104"/>
      <c r="D29" s="104"/>
      <c r="E29" s="104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</row>
    <row r="30" spans="1:16" ht="12.75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</row>
    <row r="31" spans="1:16" ht="12.75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</row>
    <row r="33" spans="1:16" ht="12.75">
      <c r="A33" s="924"/>
      <c r="B33" s="924"/>
      <c r="C33" s="924"/>
      <c r="D33" s="924"/>
      <c r="E33" s="924"/>
      <c r="F33" s="924"/>
      <c r="G33" s="924"/>
      <c r="H33" s="924"/>
      <c r="I33" s="924"/>
      <c r="J33" s="924"/>
      <c r="K33" s="924"/>
      <c r="L33" s="924"/>
      <c r="M33" s="112"/>
      <c r="N33" s="924"/>
      <c r="O33" s="924"/>
      <c r="P33" s="924"/>
    </row>
    <row r="34" spans="1:16" ht="12.75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</row>
    <row r="35" spans="1:16" ht="15.75">
      <c r="A35" s="16" t="s">
        <v>971</v>
      </c>
      <c r="B35" s="107"/>
      <c r="C35" s="107"/>
      <c r="D35" s="107"/>
      <c r="E35" s="107"/>
      <c r="F35" s="107"/>
      <c r="G35" s="107"/>
      <c r="H35" s="107"/>
      <c r="I35" s="107"/>
      <c r="J35" s="107"/>
      <c r="K35" s="919" t="s">
        <v>12</v>
      </c>
      <c r="L35" s="919"/>
      <c r="M35" s="919"/>
      <c r="N35" s="149"/>
      <c r="O35" s="92"/>
      <c r="P35" s="92"/>
    </row>
    <row r="36" spans="1:16" ht="15.75">
      <c r="A36" s="693" t="s">
        <v>13</v>
      </c>
      <c r="B36" s="693"/>
      <c r="C36" s="693"/>
      <c r="D36" s="693"/>
      <c r="E36" s="693"/>
      <c r="F36" s="693"/>
      <c r="G36" s="693"/>
      <c r="H36" s="693"/>
      <c r="I36" s="693"/>
      <c r="J36" s="693"/>
      <c r="K36" s="693"/>
      <c r="L36" s="693"/>
      <c r="M36" s="693"/>
      <c r="N36" s="92"/>
      <c r="O36" s="92"/>
      <c r="P36" s="92"/>
    </row>
    <row r="37" spans="1:16" ht="15" customHeight="1">
      <c r="A37" s="693" t="s">
        <v>14</v>
      </c>
      <c r="B37" s="693"/>
      <c r="C37" s="693"/>
      <c r="D37" s="693"/>
      <c r="E37" s="693"/>
      <c r="F37" s="693"/>
      <c r="G37" s="693"/>
      <c r="H37" s="693"/>
      <c r="I37" s="693"/>
      <c r="J37" s="693"/>
      <c r="K37" s="693"/>
      <c r="L37" s="693"/>
      <c r="M37" s="693"/>
      <c r="N37" s="149"/>
      <c r="O37" s="92"/>
      <c r="P37" s="92"/>
    </row>
    <row r="38" spans="1:16" ht="12.75">
      <c r="A38" s="92"/>
      <c r="B38" s="92"/>
      <c r="C38" s="92"/>
      <c r="D38" s="92"/>
      <c r="E38" s="92"/>
      <c r="F38" s="92"/>
      <c r="G38" s="92"/>
      <c r="L38" s="38" t="s">
        <v>84</v>
      </c>
      <c r="M38" s="38"/>
      <c r="N38" s="38"/>
      <c r="O38" s="38"/>
      <c r="P38" s="38"/>
    </row>
  </sheetData>
  <sheetProtection/>
  <mergeCells count="15">
    <mergeCell ref="N33:P33"/>
    <mergeCell ref="C9:E9"/>
    <mergeCell ref="L1:M1"/>
    <mergeCell ref="A2:M2"/>
    <mergeCell ref="A3:M3"/>
    <mergeCell ref="A5:M5"/>
    <mergeCell ref="C12:M15"/>
    <mergeCell ref="K35:M35"/>
    <mergeCell ref="A36:M36"/>
    <mergeCell ref="A9:A10"/>
    <mergeCell ref="B9:B10"/>
    <mergeCell ref="A37:M37"/>
    <mergeCell ref="F9:I9"/>
    <mergeCell ref="J9:M9"/>
    <mergeCell ref="A33:L33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2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view="pageBreakPreview" zoomScale="84" zoomScaleSheetLayoutView="84" zoomScalePageLayoutView="0" workbookViewId="0" topLeftCell="A19">
      <selection activeCell="A5" sqref="A5:C5"/>
    </sheetView>
  </sheetViews>
  <sheetFormatPr defaultColWidth="9.140625" defaultRowHeight="12.75"/>
  <cols>
    <col min="1" max="1" width="5.8515625" style="0" customWidth="1"/>
    <col min="7" max="7" width="13.421875" style="0" customWidth="1"/>
    <col min="8" max="8" width="14.8515625" style="0" customWidth="1"/>
    <col min="9" max="9" width="12.421875" style="0" customWidth="1"/>
    <col min="10" max="10" width="15.28125" style="0" customWidth="1"/>
    <col min="11" max="11" width="14.28125" style="0" customWidth="1"/>
    <col min="12" max="12" width="13.8515625" style="0" customWidth="1"/>
    <col min="13" max="13" width="9.140625" style="0" hidden="1" customWidth="1"/>
  </cols>
  <sheetData>
    <row r="1" spans="1:12" ht="18">
      <c r="A1" s="728" t="s">
        <v>0</v>
      </c>
      <c r="B1" s="728"/>
      <c r="C1" s="728"/>
      <c r="D1" s="728"/>
      <c r="E1" s="728"/>
      <c r="F1" s="728"/>
      <c r="G1" s="728"/>
      <c r="H1" s="728"/>
      <c r="I1" s="728"/>
      <c r="J1" s="728"/>
      <c r="K1" s="948" t="s">
        <v>535</v>
      </c>
      <c r="L1" s="948"/>
    </row>
    <row r="2" spans="1:12" ht="21">
      <c r="A2" s="729" t="s">
        <v>648</v>
      </c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29"/>
    </row>
    <row r="3" spans="1:12" ht="15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</row>
    <row r="4" spans="1:12" ht="15">
      <c r="A4" s="949" t="s">
        <v>534</v>
      </c>
      <c r="B4" s="949"/>
      <c r="C4" s="949"/>
      <c r="D4" s="949"/>
      <c r="E4" s="949"/>
      <c r="F4" s="949"/>
      <c r="G4" s="949"/>
      <c r="H4" s="949"/>
      <c r="I4" s="949"/>
      <c r="J4" s="949"/>
      <c r="K4" s="949"/>
      <c r="L4" s="949"/>
    </row>
    <row r="5" spans="1:13" ht="15">
      <c r="A5" s="38" t="s">
        <v>990</v>
      </c>
      <c r="B5" s="38"/>
      <c r="C5" s="34"/>
      <c r="D5" s="225"/>
      <c r="E5" s="225"/>
      <c r="F5" s="225"/>
      <c r="G5" s="225"/>
      <c r="H5" s="225"/>
      <c r="I5" s="225"/>
      <c r="J5" s="224"/>
      <c r="K5" s="829" t="s">
        <v>952</v>
      </c>
      <c r="L5" s="829"/>
      <c r="M5" s="829"/>
    </row>
    <row r="6" spans="1:12" ht="27.75" customHeight="1">
      <c r="A6" s="841" t="s">
        <v>2</v>
      </c>
      <c r="B6" s="841" t="s">
        <v>3</v>
      </c>
      <c r="C6" s="841" t="s">
        <v>311</v>
      </c>
      <c r="D6" s="839" t="s">
        <v>311</v>
      </c>
      <c r="E6" s="841" t="s">
        <v>312</v>
      </c>
      <c r="F6" s="841"/>
      <c r="G6" s="841"/>
      <c r="H6" s="841"/>
      <c r="I6" s="841"/>
      <c r="J6" s="833" t="s">
        <v>313</v>
      </c>
      <c r="K6" s="834"/>
      <c r="L6" s="835"/>
    </row>
    <row r="7" spans="1:12" ht="90" customHeight="1">
      <c r="A7" s="841"/>
      <c r="B7" s="841"/>
      <c r="C7" s="841"/>
      <c r="D7" s="840"/>
      <c r="E7" s="259" t="s">
        <v>314</v>
      </c>
      <c r="F7" s="259" t="s">
        <v>205</v>
      </c>
      <c r="G7" s="259" t="s">
        <v>460</v>
      </c>
      <c r="H7" s="259" t="s">
        <v>315</v>
      </c>
      <c r="I7" s="259" t="s">
        <v>430</v>
      </c>
      <c r="J7" s="259" t="s">
        <v>316</v>
      </c>
      <c r="K7" s="259" t="s">
        <v>317</v>
      </c>
      <c r="L7" s="259" t="s">
        <v>318</v>
      </c>
    </row>
    <row r="8" spans="1:12" ht="15">
      <c r="A8" s="228" t="s">
        <v>275</v>
      </c>
      <c r="B8" s="228" t="s">
        <v>276</v>
      </c>
      <c r="C8" s="228" t="s">
        <v>277</v>
      </c>
      <c r="D8" s="433"/>
      <c r="E8" s="228" t="s">
        <v>278</v>
      </c>
      <c r="F8" s="228" t="s">
        <v>279</v>
      </c>
      <c r="G8" s="228" t="s">
        <v>280</v>
      </c>
      <c r="H8" s="228" t="s">
        <v>281</v>
      </c>
      <c r="I8" s="228" t="s">
        <v>282</v>
      </c>
      <c r="J8" s="228" t="s">
        <v>300</v>
      </c>
      <c r="K8" s="228" t="s">
        <v>301</v>
      </c>
      <c r="L8" s="228" t="s">
        <v>302</v>
      </c>
    </row>
    <row r="9" spans="1:12" ht="12.75">
      <c r="A9" s="8">
        <v>1</v>
      </c>
      <c r="B9" s="9" t="s">
        <v>832</v>
      </c>
      <c r="C9" s="9">
        <v>10</v>
      </c>
      <c r="D9" s="9">
        <v>2</v>
      </c>
      <c r="E9" s="9">
        <v>287</v>
      </c>
      <c r="F9" s="9">
        <v>30015</v>
      </c>
      <c r="G9" s="9">
        <v>266</v>
      </c>
      <c r="H9" s="9">
        <v>496</v>
      </c>
      <c r="I9" s="9">
        <v>762</v>
      </c>
      <c r="J9" s="372">
        <f aca="true" t="shared" si="0" ref="J9:K12">G9*1000*10/100000</f>
        <v>26.6</v>
      </c>
      <c r="K9" s="372">
        <f t="shared" si="0"/>
        <v>49.6</v>
      </c>
      <c r="L9" s="372">
        <f>J9+K9</f>
        <v>76.2</v>
      </c>
    </row>
    <row r="10" spans="1:12" ht="12.75">
      <c r="A10" s="8">
        <v>2</v>
      </c>
      <c r="B10" s="9" t="s">
        <v>833</v>
      </c>
      <c r="C10" s="9">
        <v>2</v>
      </c>
      <c r="D10" s="9">
        <v>9</v>
      </c>
      <c r="E10" s="9">
        <v>105</v>
      </c>
      <c r="F10" s="9">
        <v>9598</v>
      </c>
      <c r="G10" s="9">
        <v>30</v>
      </c>
      <c r="H10" s="9">
        <v>118</v>
      </c>
      <c r="I10" s="9">
        <v>148</v>
      </c>
      <c r="J10" s="372">
        <f t="shared" si="0"/>
        <v>3</v>
      </c>
      <c r="K10" s="372">
        <f t="shared" si="0"/>
        <v>11.8</v>
      </c>
      <c r="L10" s="372">
        <f>J10+K10</f>
        <v>14.8</v>
      </c>
    </row>
    <row r="11" spans="1:12" ht="12.75">
      <c r="A11" s="8">
        <v>3</v>
      </c>
      <c r="B11" s="9" t="s">
        <v>834</v>
      </c>
      <c r="C11" s="9">
        <v>0</v>
      </c>
      <c r="D11" s="9">
        <v>11</v>
      </c>
      <c r="E11" s="9">
        <v>15</v>
      </c>
      <c r="F11" s="9">
        <v>2272</v>
      </c>
      <c r="G11" s="9">
        <v>0</v>
      </c>
      <c r="H11" s="9">
        <v>54</v>
      </c>
      <c r="I11" s="9">
        <v>54</v>
      </c>
      <c r="J11" s="372">
        <f t="shared" si="0"/>
        <v>0</v>
      </c>
      <c r="K11" s="372">
        <f t="shared" si="0"/>
        <v>5.4</v>
      </c>
      <c r="L11" s="372">
        <f>J11+K11</f>
        <v>5.4</v>
      </c>
    </row>
    <row r="12" spans="1:12" ht="12.75">
      <c r="A12" s="8">
        <v>4</v>
      </c>
      <c r="B12" s="9" t="s">
        <v>835</v>
      </c>
      <c r="C12" s="9">
        <v>1</v>
      </c>
      <c r="D12" s="9">
        <v>0</v>
      </c>
      <c r="E12" s="9">
        <v>24</v>
      </c>
      <c r="F12" s="9">
        <v>3581</v>
      </c>
      <c r="G12" s="9">
        <v>20</v>
      </c>
      <c r="H12" s="9">
        <v>47</v>
      </c>
      <c r="I12" s="9">
        <v>67</v>
      </c>
      <c r="J12" s="372">
        <f t="shared" si="0"/>
        <v>2</v>
      </c>
      <c r="K12" s="372">
        <f t="shared" si="0"/>
        <v>4.7</v>
      </c>
      <c r="L12" s="372">
        <f>J12+K12</f>
        <v>6.7</v>
      </c>
    </row>
    <row r="13" spans="1:12" ht="12.75">
      <c r="A13" s="8">
        <v>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2.75">
      <c r="A14" s="8">
        <v>7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12.75">
      <c r="A15" s="8">
        <v>8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2.75">
      <c r="A16" s="8">
        <v>9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2.75">
      <c r="A17" s="8">
        <v>10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12.75">
      <c r="A18" s="8">
        <v>11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2.75">
      <c r="A19" s="8">
        <v>12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2.75">
      <c r="A20" s="8">
        <v>13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2.75">
      <c r="A21" s="8">
        <v>14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2.75">
      <c r="A22" s="20" t="s">
        <v>7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2.75">
      <c r="A23" s="20" t="s">
        <v>7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2.75">
      <c r="A24" s="32" t="s">
        <v>18</v>
      </c>
      <c r="B24" s="9"/>
      <c r="C24" s="9">
        <f>SUM(C9:C23)</f>
        <v>13</v>
      </c>
      <c r="D24" s="9">
        <f aca="true" t="shared" si="1" ref="D24:L24">SUM(D9:D23)</f>
        <v>22</v>
      </c>
      <c r="E24" s="9">
        <f t="shared" si="1"/>
        <v>431</v>
      </c>
      <c r="F24" s="9">
        <f t="shared" si="1"/>
        <v>45466</v>
      </c>
      <c r="G24" s="9">
        <f t="shared" si="1"/>
        <v>316</v>
      </c>
      <c r="H24" s="9">
        <f t="shared" si="1"/>
        <v>715</v>
      </c>
      <c r="I24" s="9">
        <f t="shared" si="1"/>
        <v>1031</v>
      </c>
      <c r="J24" s="9">
        <f t="shared" si="1"/>
        <v>31.6</v>
      </c>
      <c r="K24" s="9">
        <f t="shared" si="1"/>
        <v>71.50000000000001</v>
      </c>
      <c r="L24" s="9">
        <f t="shared" si="1"/>
        <v>103.10000000000001</v>
      </c>
    </row>
    <row r="26" ht="12.75">
      <c r="A26" s="16" t="s">
        <v>461</v>
      </c>
    </row>
    <row r="28" spans="1:12" ht="12.75">
      <c r="A28" s="231"/>
      <c r="B28" s="231"/>
      <c r="C28" s="231"/>
      <c r="D28" s="231"/>
      <c r="E28" s="231"/>
      <c r="J28" s="726" t="s">
        <v>12</v>
      </c>
      <c r="K28" s="726"/>
      <c r="L28" s="726"/>
    </row>
    <row r="29" spans="1:13" ht="15" customHeight="1">
      <c r="A29" s="231"/>
      <c r="B29" s="231"/>
      <c r="C29" s="231"/>
      <c r="D29" s="231"/>
      <c r="E29" s="231"/>
      <c r="J29" s="726" t="s">
        <v>13</v>
      </c>
      <c r="K29" s="726"/>
      <c r="L29" s="726"/>
      <c r="M29" s="246"/>
    </row>
    <row r="30" spans="1:13" ht="15" customHeight="1">
      <c r="A30" s="231"/>
      <c r="B30" s="231"/>
      <c r="C30" s="231"/>
      <c r="D30" s="231"/>
      <c r="E30" s="231"/>
      <c r="J30" s="726" t="s">
        <v>87</v>
      </c>
      <c r="K30" s="726"/>
      <c r="L30" s="726"/>
      <c r="M30" s="246"/>
    </row>
    <row r="31" spans="1:12" ht="12.75">
      <c r="A31" s="16" t="s">
        <v>971</v>
      </c>
      <c r="C31" s="231"/>
      <c r="D31" s="231"/>
      <c r="E31" s="231"/>
      <c r="J31" s="727" t="s">
        <v>84</v>
      </c>
      <c r="K31" s="727"/>
      <c r="L31" s="236"/>
    </row>
  </sheetData>
  <sheetProtection/>
  <mergeCells count="15">
    <mergeCell ref="J6:L6"/>
    <mergeCell ref="D6:D7"/>
    <mergeCell ref="J28:L28"/>
    <mergeCell ref="J29:L29"/>
    <mergeCell ref="J30:L30"/>
    <mergeCell ref="J31:K31"/>
    <mergeCell ref="A1:J1"/>
    <mergeCell ref="K1:L1"/>
    <mergeCell ref="A2:L2"/>
    <mergeCell ref="A4:L4"/>
    <mergeCell ref="K5:M5"/>
    <mergeCell ref="A6:A7"/>
    <mergeCell ref="B6:B7"/>
    <mergeCell ref="C6:C7"/>
    <mergeCell ref="E6:I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8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SheetLayoutView="80" zoomScalePageLayoutView="0" workbookViewId="0" topLeftCell="A5">
      <selection activeCell="A5" sqref="A5:C5"/>
    </sheetView>
  </sheetViews>
  <sheetFormatPr defaultColWidth="9.140625" defaultRowHeight="12.75"/>
  <cols>
    <col min="1" max="1" width="7.8515625" style="0" customWidth="1"/>
    <col min="7" max="7" width="12.28125" style="0" customWidth="1"/>
    <col min="8" max="8" width="11.57421875" style="0" customWidth="1"/>
    <col min="9" max="12" width="10.421875" style="0" customWidth="1"/>
    <col min="13" max="13" width="11.00390625" style="0" customWidth="1"/>
    <col min="14" max="14" width="10.00390625" style="0" customWidth="1"/>
    <col min="15" max="15" width="11.8515625" style="0" customWidth="1"/>
  </cols>
  <sheetData>
    <row r="1" spans="1:15" ht="18">
      <c r="A1" s="728" t="s">
        <v>0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268" t="s">
        <v>537</v>
      </c>
    </row>
    <row r="2" spans="1:15" ht="21">
      <c r="A2" s="729" t="s">
        <v>648</v>
      </c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</row>
    <row r="3" spans="1:11" ht="15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5" ht="18">
      <c r="A4" s="728" t="s">
        <v>536</v>
      </c>
      <c r="B4" s="728"/>
      <c r="C4" s="728"/>
      <c r="D4" s="728"/>
      <c r="E4" s="728"/>
      <c r="F4" s="728"/>
      <c r="G4" s="728"/>
      <c r="H4" s="728"/>
      <c r="I4" s="728"/>
      <c r="J4" s="728"/>
      <c r="K4" s="728"/>
      <c r="L4" s="728"/>
      <c r="M4" s="728"/>
      <c r="N4" s="728"/>
      <c r="O4" s="728"/>
    </row>
    <row r="5" spans="1:15" ht="15">
      <c r="A5" s="38" t="s">
        <v>990</v>
      </c>
      <c r="B5" s="38"/>
      <c r="C5" s="34"/>
      <c r="D5" s="225"/>
      <c r="E5" s="225"/>
      <c r="F5" s="225"/>
      <c r="G5" s="225"/>
      <c r="H5" s="225"/>
      <c r="I5" s="225"/>
      <c r="J5" s="225"/>
      <c r="K5" s="224"/>
      <c r="M5" s="829" t="s">
        <v>952</v>
      </c>
      <c r="N5" s="829"/>
      <c r="O5" s="829"/>
    </row>
    <row r="6" spans="1:15" ht="44.25" customHeight="1">
      <c r="A6" s="841" t="s">
        <v>2</v>
      </c>
      <c r="B6" s="841" t="s">
        <v>3</v>
      </c>
      <c r="C6" s="841" t="s">
        <v>319</v>
      </c>
      <c r="D6" s="839" t="s">
        <v>320</v>
      </c>
      <c r="E6" s="839" t="s">
        <v>321</v>
      </c>
      <c r="F6" s="839" t="s">
        <v>322</v>
      </c>
      <c r="G6" s="839" t="s">
        <v>323</v>
      </c>
      <c r="H6" s="841" t="s">
        <v>324</v>
      </c>
      <c r="I6" s="841"/>
      <c r="J6" s="841" t="s">
        <v>325</v>
      </c>
      <c r="K6" s="841"/>
      <c r="L6" s="841" t="s">
        <v>326</v>
      </c>
      <c r="M6" s="841"/>
      <c r="N6" s="841" t="s">
        <v>327</v>
      </c>
      <c r="O6" s="841"/>
    </row>
    <row r="7" spans="1:15" ht="54" customHeight="1">
      <c r="A7" s="841"/>
      <c r="B7" s="841"/>
      <c r="C7" s="841"/>
      <c r="D7" s="840"/>
      <c r="E7" s="840"/>
      <c r="F7" s="840"/>
      <c r="G7" s="840"/>
      <c r="H7" s="259" t="s">
        <v>328</v>
      </c>
      <c r="I7" s="259" t="s">
        <v>329</v>
      </c>
      <c r="J7" s="259" t="s">
        <v>328</v>
      </c>
      <c r="K7" s="259" t="s">
        <v>329</v>
      </c>
      <c r="L7" s="259" t="s">
        <v>328</v>
      </c>
      <c r="M7" s="259" t="s">
        <v>329</v>
      </c>
      <c r="N7" s="259" t="s">
        <v>328</v>
      </c>
      <c r="O7" s="259" t="s">
        <v>329</v>
      </c>
    </row>
    <row r="8" spans="1:15" ht="15">
      <c r="A8" s="228" t="s">
        <v>275</v>
      </c>
      <c r="B8" s="228" t="s">
        <v>276</v>
      </c>
      <c r="C8" s="228" t="s">
        <v>277</v>
      </c>
      <c r="D8" s="228" t="s">
        <v>278</v>
      </c>
      <c r="E8" s="228" t="s">
        <v>279</v>
      </c>
      <c r="F8" s="228" t="s">
        <v>280</v>
      </c>
      <c r="G8" s="228" t="s">
        <v>281</v>
      </c>
      <c r="H8" s="228" t="s">
        <v>282</v>
      </c>
      <c r="I8" s="228" t="s">
        <v>300</v>
      </c>
      <c r="J8" s="228" t="s">
        <v>301</v>
      </c>
      <c r="K8" s="228" t="s">
        <v>302</v>
      </c>
      <c r="L8" s="228" t="s">
        <v>330</v>
      </c>
      <c r="M8" s="228" t="s">
        <v>331</v>
      </c>
      <c r="N8" s="228" t="s">
        <v>332</v>
      </c>
      <c r="O8" s="228" t="s">
        <v>333</v>
      </c>
    </row>
    <row r="9" spans="1:15" ht="12.75">
      <c r="A9" s="9">
        <v>1</v>
      </c>
      <c r="B9" s="9" t="s">
        <v>832</v>
      </c>
      <c r="C9" s="950" t="s">
        <v>825</v>
      </c>
      <c r="D9" s="951"/>
      <c r="E9" s="951"/>
      <c r="F9" s="951"/>
      <c r="G9" s="951"/>
      <c r="H9" s="951"/>
      <c r="I9" s="951"/>
      <c r="J9" s="951"/>
      <c r="K9" s="951"/>
      <c r="L9" s="951"/>
      <c r="M9" s="951"/>
      <c r="N9" s="951"/>
      <c r="O9" s="952"/>
    </row>
    <row r="10" spans="1:15" ht="12.75">
      <c r="A10" s="9">
        <v>2</v>
      </c>
      <c r="B10" s="9" t="s">
        <v>833</v>
      </c>
      <c r="C10" s="953"/>
      <c r="D10" s="954"/>
      <c r="E10" s="954"/>
      <c r="F10" s="954"/>
      <c r="G10" s="954"/>
      <c r="H10" s="954"/>
      <c r="I10" s="954"/>
      <c r="J10" s="954"/>
      <c r="K10" s="954"/>
      <c r="L10" s="954"/>
      <c r="M10" s="954"/>
      <c r="N10" s="954"/>
      <c r="O10" s="955"/>
    </row>
    <row r="11" spans="1:15" ht="12.75">
      <c r="A11" s="9">
        <v>3</v>
      </c>
      <c r="B11" s="9" t="s">
        <v>834</v>
      </c>
      <c r="C11" s="953"/>
      <c r="D11" s="954"/>
      <c r="E11" s="954"/>
      <c r="F11" s="954"/>
      <c r="G11" s="954"/>
      <c r="H11" s="954"/>
      <c r="I11" s="954"/>
      <c r="J11" s="954"/>
      <c r="K11" s="954"/>
      <c r="L11" s="954"/>
      <c r="M11" s="954"/>
      <c r="N11" s="954"/>
      <c r="O11" s="955"/>
    </row>
    <row r="12" spans="1:15" ht="12.75">
      <c r="A12" s="9">
        <v>4</v>
      </c>
      <c r="B12" s="9" t="s">
        <v>835</v>
      </c>
      <c r="C12" s="956"/>
      <c r="D12" s="957"/>
      <c r="E12" s="957"/>
      <c r="F12" s="957"/>
      <c r="G12" s="957"/>
      <c r="H12" s="957"/>
      <c r="I12" s="957"/>
      <c r="J12" s="957"/>
      <c r="K12" s="957"/>
      <c r="L12" s="957"/>
      <c r="M12" s="957"/>
      <c r="N12" s="957"/>
      <c r="O12" s="958"/>
    </row>
    <row r="13" spans="1:15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21" spans="1:15" ht="12.75">
      <c r="A21" s="231"/>
      <c r="B21" s="231"/>
      <c r="C21" s="231"/>
      <c r="D21" s="231"/>
      <c r="L21" s="726" t="s">
        <v>12</v>
      </c>
      <c r="M21" s="726"/>
      <c r="N21" s="726"/>
      <c r="O21" s="726"/>
    </row>
    <row r="22" spans="1:15" ht="12.75">
      <c r="A22" s="231"/>
      <c r="B22" s="231"/>
      <c r="C22" s="231"/>
      <c r="D22" s="231"/>
      <c r="L22" s="726" t="s">
        <v>13</v>
      </c>
      <c r="M22" s="726"/>
      <c r="N22" s="726"/>
      <c r="O22" s="726"/>
    </row>
    <row r="23" spans="1:15" ht="12.75">
      <c r="A23" s="231"/>
      <c r="B23" s="231"/>
      <c r="C23" s="231"/>
      <c r="D23" s="231"/>
      <c r="L23" s="726" t="s">
        <v>87</v>
      </c>
      <c r="M23" s="726"/>
      <c r="N23" s="726"/>
      <c r="O23" s="726"/>
    </row>
    <row r="24" spans="1:15" ht="12.75">
      <c r="A24" s="16" t="s">
        <v>971</v>
      </c>
      <c r="C24" s="231"/>
      <c r="D24" s="231"/>
      <c r="L24" s="727" t="s">
        <v>84</v>
      </c>
      <c r="M24" s="727"/>
      <c r="N24" s="727"/>
      <c r="O24" s="236"/>
    </row>
  </sheetData>
  <sheetProtection/>
  <mergeCells count="20">
    <mergeCell ref="L22:O22"/>
    <mergeCell ref="L23:O23"/>
    <mergeCell ref="L24:N24"/>
    <mergeCell ref="G6:G7"/>
    <mergeCell ref="H6:I6"/>
    <mergeCell ref="J6:K6"/>
    <mergeCell ref="L6:M6"/>
    <mergeCell ref="N6:O6"/>
    <mergeCell ref="L21:O21"/>
    <mergeCell ref="C9:O12"/>
    <mergeCell ref="A1:N1"/>
    <mergeCell ref="A2:O2"/>
    <mergeCell ref="M5:O5"/>
    <mergeCell ref="A6:A7"/>
    <mergeCell ref="B6:B7"/>
    <mergeCell ref="C6:C7"/>
    <mergeCell ref="D6:D7"/>
    <mergeCell ref="E6:E7"/>
    <mergeCell ref="A4:O4"/>
    <mergeCell ref="F6:F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IV68"/>
  <sheetViews>
    <sheetView view="pageBreakPreview" zoomScale="86" zoomScaleNormal="80" zoomScaleSheetLayoutView="86" zoomScalePageLayoutView="0" workbookViewId="0" topLeftCell="A10">
      <selection activeCell="V34" sqref="A1:V34"/>
    </sheetView>
  </sheetViews>
  <sheetFormatPr defaultColWidth="9.140625" defaultRowHeight="12.75"/>
  <cols>
    <col min="1" max="1" width="4.8515625" style="0" customWidth="1"/>
    <col min="2" max="2" width="19.57421875" style="0" customWidth="1"/>
    <col min="3" max="5" width="7.00390625" style="0" customWidth="1"/>
    <col min="6" max="6" width="8.421875" style="0" customWidth="1"/>
    <col min="7" max="14" width="7.00390625" style="0" customWidth="1"/>
    <col min="15" max="15" width="7.421875" style="0" customWidth="1"/>
    <col min="16" max="16" width="7.00390625" style="0" customWidth="1"/>
    <col min="17" max="17" width="9.00390625" style="0" customWidth="1"/>
    <col min="18" max="18" width="8.8515625" style="0" customWidth="1"/>
    <col min="19" max="19" width="10.57421875" style="0" customWidth="1"/>
    <col min="20" max="20" width="9.8515625" style="0" customWidth="1"/>
    <col min="21" max="21" width="8.7109375" style="0" customWidth="1"/>
    <col min="22" max="22" width="9.7109375" style="0" customWidth="1"/>
    <col min="28" max="28" width="11.00390625" style="0" customWidth="1"/>
    <col min="29" max="30" width="8.8515625" style="0" customWidth="1"/>
  </cols>
  <sheetData>
    <row r="2" spans="7:20" ht="12.75">
      <c r="G2" s="656"/>
      <c r="H2" s="656"/>
      <c r="I2" s="656"/>
      <c r="J2" s="656"/>
      <c r="K2" s="656"/>
      <c r="L2" s="656"/>
      <c r="M2" s="656"/>
      <c r="N2" s="656"/>
      <c r="O2" s="656"/>
      <c r="P2" s="1"/>
      <c r="Q2" s="1"/>
      <c r="R2" s="1"/>
      <c r="T2" s="50" t="s">
        <v>59</v>
      </c>
    </row>
    <row r="3" spans="1:21" ht="15">
      <c r="A3" s="596" t="s">
        <v>57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</row>
    <row r="4" spans="1:256" ht="15.75">
      <c r="A4" s="652" t="s">
        <v>648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652"/>
      <c r="P4" s="652"/>
      <c r="Q4" s="652"/>
      <c r="R4" s="652"/>
      <c r="S4" s="652"/>
      <c r="T4" s="652"/>
      <c r="U4" s="652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6" spans="1:21" ht="15">
      <c r="A6" s="681" t="s">
        <v>650</v>
      </c>
      <c r="B6" s="681"/>
      <c r="C6" s="681"/>
      <c r="D6" s="681"/>
      <c r="E6" s="681"/>
      <c r="F6" s="681"/>
      <c r="G6" s="681"/>
      <c r="H6" s="681"/>
      <c r="I6" s="681"/>
      <c r="J6" s="681"/>
      <c r="K6" s="681"/>
      <c r="L6" s="681"/>
      <c r="M6" s="681"/>
      <c r="N6" s="681"/>
      <c r="O6" s="681"/>
      <c r="P6" s="681"/>
      <c r="Q6" s="681"/>
      <c r="R6" s="681"/>
      <c r="S6" s="681"/>
      <c r="T6" s="681"/>
      <c r="U6" s="681"/>
    </row>
    <row r="7" spans="1:21" ht="15.7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</row>
    <row r="8" spans="1:21" ht="15.75">
      <c r="A8" s="655" t="s">
        <v>167</v>
      </c>
      <c r="B8" s="655"/>
      <c r="C8" s="655"/>
      <c r="D8" s="17" t="s">
        <v>826</v>
      </c>
      <c r="E8" s="34"/>
      <c r="F8" s="34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</row>
    <row r="10" spans="21:256" ht="15">
      <c r="U10" s="685" t="s">
        <v>473</v>
      </c>
      <c r="V10" s="685"/>
      <c r="W10" s="17"/>
      <c r="X10" s="17"/>
      <c r="Y10" s="17"/>
      <c r="Z10" s="17"/>
      <c r="AA10" s="17"/>
      <c r="AB10" s="644"/>
      <c r="AC10" s="644"/>
      <c r="AD10" s="644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12.75" customHeight="1">
      <c r="A11" s="673" t="s">
        <v>2</v>
      </c>
      <c r="B11" s="673" t="s">
        <v>113</v>
      </c>
      <c r="C11" s="675" t="s">
        <v>159</v>
      </c>
      <c r="D11" s="676"/>
      <c r="E11" s="676"/>
      <c r="F11" s="677"/>
      <c r="G11" s="682" t="s">
        <v>950</v>
      </c>
      <c r="H11" s="683"/>
      <c r="I11" s="683"/>
      <c r="J11" s="683"/>
      <c r="K11" s="683"/>
      <c r="L11" s="683"/>
      <c r="M11" s="683"/>
      <c r="N11" s="683"/>
      <c r="O11" s="683"/>
      <c r="P11" s="683"/>
      <c r="Q11" s="683"/>
      <c r="R11" s="684"/>
      <c r="S11" s="686" t="s">
        <v>260</v>
      </c>
      <c r="T11" s="687"/>
      <c r="U11" s="687"/>
      <c r="V11" s="687"/>
      <c r="W11" s="135"/>
      <c r="X11" s="135"/>
      <c r="Y11" s="135"/>
      <c r="Z11" s="135"/>
      <c r="AA11" s="135"/>
      <c r="AB11" s="135"/>
      <c r="AC11" s="135"/>
      <c r="AD11" s="135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ht="12.75">
      <c r="A12" s="674"/>
      <c r="B12" s="674"/>
      <c r="C12" s="678"/>
      <c r="D12" s="679"/>
      <c r="E12" s="679"/>
      <c r="F12" s="680"/>
      <c r="G12" s="598" t="s">
        <v>179</v>
      </c>
      <c r="H12" s="599"/>
      <c r="I12" s="599"/>
      <c r="J12" s="600"/>
      <c r="K12" s="598" t="s">
        <v>180</v>
      </c>
      <c r="L12" s="599"/>
      <c r="M12" s="599"/>
      <c r="N12" s="600"/>
      <c r="O12" s="629" t="s">
        <v>18</v>
      </c>
      <c r="P12" s="629"/>
      <c r="Q12" s="629"/>
      <c r="R12" s="629"/>
      <c r="S12" s="688"/>
      <c r="T12" s="689"/>
      <c r="U12" s="689"/>
      <c r="V12" s="689"/>
      <c r="W12" s="135"/>
      <c r="X12" s="135"/>
      <c r="Y12" s="135"/>
      <c r="Z12" s="135"/>
      <c r="AA12" s="135"/>
      <c r="AB12" s="135"/>
      <c r="AC12" s="135"/>
      <c r="AD12" s="135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ht="38.25">
      <c r="A13" s="184"/>
      <c r="B13" s="184"/>
      <c r="C13" s="183" t="s">
        <v>261</v>
      </c>
      <c r="D13" s="183" t="s">
        <v>262</v>
      </c>
      <c r="E13" s="183" t="s">
        <v>263</v>
      </c>
      <c r="F13" s="183" t="s">
        <v>91</v>
      </c>
      <c r="G13" s="183" t="s">
        <v>261</v>
      </c>
      <c r="H13" s="183" t="s">
        <v>262</v>
      </c>
      <c r="I13" s="183" t="s">
        <v>263</v>
      </c>
      <c r="J13" s="183" t="s">
        <v>18</v>
      </c>
      <c r="K13" s="183" t="s">
        <v>261</v>
      </c>
      <c r="L13" s="183" t="s">
        <v>262</v>
      </c>
      <c r="M13" s="183" t="s">
        <v>263</v>
      </c>
      <c r="N13" s="183" t="s">
        <v>91</v>
      </c>
      <c r="O13" s="183" t="s">
        <v>261</v>
      </c>
      <c r="P13" s="183" t="s">
        <v>262</v>
      </c>
      <c r="Q13" s="183" t="s">
        <v>263</v>
      </c>
      <c r="R13" s="183" t="s">
        <v>18</v>
      </c>
      <c r="S13" s="5" t="s">
        <v>469</v>
      </c>
      <c r="T13" s="5" t="s">
        <v>470</v>
      </c>
      <c r="U13" s="5" t="s">
        <v>471</v>
      </c>
      <c r="V13" s="286" t="s">
        <v>472</v>
      </c>
      <c r="W13" s="135"/>
      <c r="X13" s="135"/>
      <c r="Y13" s="135"/>
      <c r="Z13" s="135"/>
      <c r="AA13" s="135"/>
      <c r="AB13" s="135"/>
      <c r="AC13" s="135"/>
      <c r="AD13" s="135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ht="12.75">
      <c r="A14" s="160">
        <v>1</v>
      </c>
      <c r="B14" s="185">
        <v>2</v>
      </c>
      <c r="C14" s="160">
        <v>3</v>
      </c>
      <c r="D14" s="160">
        <v>4</v>
      </c>
      <c r="E14" s="185">
        <v>5</v>
      </c>
      <c r="F14" s="160">
        <v>6</v>
      </c>
      <c r="G14" s="160">
        <v>7</v>
      </c>
      <c r="H14" s="185">
        <v>8</v>
      </c>
      <c r="I14" s="160">
        <v>9</v>
      </c>
      <c r="J14" s="160">
        <v>10</v>
      </c>
      <c r="K14" s="185">
        <v>11</v>
      </c>
      <c r="L14" s="160">
        <v>12</v>
      </c>
      <c r="M14" s="160">
        <v>13</v>
      </c>
      <c r="N14" s="185">
        <v>14</v>
      </c>
      <c r="O14" s="160">
        <v>15</v>
      </c>
      <c r="P14" s="160">
        <v>16</v>
      </c>
      <c r="Q14" s="185">
        <v>17</v>
      </c>
      <c r="R14" s="160">
        <v>18</v>
      </c>
      <c r="S14" s="160">
        <v>19</v>
      </c>
      <c r="T14" s="185">
        <v>20</v>
      </c>
      <c r="U14" s="160">
        <v>21</v>
      </c>
      <c r="V14" s="160">
        <v>22</v>
      </c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  <c r="IR14" s="71"/>
      <c r="IS14" s="71"/>
      <c r="IT14" s="71"/>
      <c r="IU14" s="71"/>
      <c r="IV14" s="71"/>
    </row>
    <row r="15" spans="1:256" ht="25.5">
      <c r="A15" s="20"/>
      <c r="B15" s="187" t="s">
        <v>247</v>
      </c>
      <c r="C15" s="398"/>
      <c r="D15" s="398"/>
      <c r="E15" s="398"/>
      <c r="F15" s="442"/>
      <c r="G15" s="443"/>
      <c r="H15" s="443"/>
      <c r="I15" s="443"/>
      <c r="J15" s="442"/>
      <c r="K15" s="443"/>
      <c r="L15" s="443"/>
      <c r="M15" s="443"/>
      <c r="N15" s="443"/>
      <c r="O15" s="443"/>
      <c r="P15" s="443"/>
      <c r="Q15" s="443"/>
      <c r="R15" s="443"/>
      <c r="S15" s="443"/>
      <c r="T15" s="443"/>
      <c r="U15" s="443"/>
      <c r="V15" s="443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ht="12.75">
      <c r="A16" s="3">
        <v>1</v>
      </c>
      <c r="B16" s="187" t="s">
        <v>186</v>
      </c>
      <c r="C16" s="408">
        <v>23.44</v>
      </c>
      <c r="D16" s="408">
        <v>9.12</v>
      </c>
      <c r="E16" s="408"/>
      <c r="F16" s="446">
        <f>C16+D16+E16</f>
        <v>32.56</v>
      </c>
      <c r="G16" s="444">
        <v>21.744</v>
      </c>
      <c r="H16" s="444">
        <v>8.456</v>
      </c>
      <c r="I16" s="444"/>
      <c r="J16" s="446">
        <f>G16+H16+I16</f>
        <v>30.2</v>
      </c>
      <c r="K16" s="444"/>
      <c r="L16" s="444"/>
      <c r="M16" s="444"/>
      <c r="N16" s="444">
        <f>K16+L16+M16</f>
        <v>0</v>
      </c>
      <c r="O16" s="444">
        <f>G16+K16</f>
        <v>21.744</v>
      </c>
      <c r="P16" s="444">
        <f>H16+L16</f>
        <v>8.456</v>
      </c>
      <c r="Q16" s="444">
        <f>I16+M16</f>
        <v>0</v>
      </c>
      <c r="R16" s="444">
        <f>O16+P16+Q16</f>
        <v>30.2</v>
      </c>
      <c r="S16" s="444">
        <v>-0.38880000000000003</v>
      </c>
      <c r="T16" s="444">
        <v>-0.15120000000000003</v>
      </c>
      <c r="U16" s="444">
        <f>E16-Q16</f>
        <v>0</v>
      </c>
      <c r="V16" s="444">
        <f>S16+T16+U16</f>
        <v>-0.54</v>
      </c>
      <c r="W16" s="489"/>
      <c r="X16" s="489"/>
      <c r="Y16" s="489"/>
      <c r="Z16" s="489"/>
      <c r="AA16" s="136"/>
      <c r="AB16" s="136"/>
      <c r="AC16" s="136"/>
      <c r="AD16" s="136"/>
      <c r="AE16" s="136"/>
      <c r="AF16" s="136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8" ht="12.75">
      <c r="A17" s="3">
        <v>2</v>
      </c>
      <c r="B17" s="188" t="s">
        <v>132</v>
      </c>
      <c r="C17" s="444">
        <v>192.75</v>
      </c>
      <c r="D17" s="444">
        <v>74.96</v>
      </c>
      <c r="E17" s="444"/>
      <c r="F17" s="446">
        <v>909.84</v>
      </c>
      <c r="G17" s="444">
        <v>192.75120000000004</v>
      </c>
      <c r="H17" s="444">
        <v>74.95880000000001</v>
      </c>
      <c r="I17" s="444"/>
      <c r="J17" s="446">
        <f>G17+H17+I17</f>
        <v>267.71000000000004</v>
      </c>
      <c r="K17" s="444">
        <v>462.3336</v>
      </c>
      <c r="L17" s="444">
        <v>179.7964</v>
      </c>
      <c r="M17" s="444"/>
      <c r="N17" s="444">
        <f>K17+L17+M17</f>
        <v>642.13</v>
      </c>
      <c r="O17" s="444">
        <f aca="true" t="shared" si="0" ref="O17:O24">G17+K17</f>
        <v>655.0848000000001</v>
      </c>
      <c r="P17" s="444">
        <f aca="true" t="shared" si="1" ref="P17:P24">H17+L17</f>
        <v>254.7552</v>
      </c>
      <c r="Q17" s="444">
        <f aca="true" t="shared" si="2" ref="Q17:Q24">I17+M17</f>
        <v>0</v>
      </c>
      <c r="R17" s="444">
        <f aca="true" t="shared" si="3" ref="R17:R24">O17+P17+Q17</f>
        <v>909.8400000000001</v>
      </c>
      <c r="S17" s="444">
        <v>-6.6312000000000015</v>
      </c>
      <c r="T17" s="444">
        <v>-2.5787999999999998</v>
      </c>
      <c r="U17" s="444">
        <f aca="true" t="shared" si="4" ref="U17:U24">E17-Q17</f>
        <v>0</v>
      </c>
      <c r="V17" s="444">
        <f aca="true" t="shared" si="5" ref="V17:V24">S17+T17+U17</f>
        <v>-9.21</v>
      </c>
      <c r="W17" s="489"/>
      <c r="X17" s="489"/>
      <c r="Y17" s="489"/>
      <c r="Z17" s="489"/>
      <c r="AA17" s="38"/>
      <c r="AB17" s="38"/>
    </row>
    <row r="18" spans="1:26" ht="25.5">
      <c r="A18" s="3">
        <v>3</v>
      </c>
      <c r="B18" s="187" t="s">
        <v>133</v>
      </c>
      <c r="C18" s="444">
        <v>5.84</v>
      </c>
      <c r="D18" s="444">
        <v>2.27</v>
      </c>
      <c r="E18" s="444"/>
      <c r="F18" s="446">
        <f>C18+D18+E18</f>
        <v>8.11</v>
      </c>
      <c r="G18" s="444">
        <v>5.4072000000000005</v>
      </c>
      <c r="H18" s="444">
        <v>2.1028000000000002</v>
      </c>
      <c r="I18" s="444"/>
      <c r="J18" s="446">
        <f>G18+H18+I18</f>
        <v>7.510000000000001</v>
      </c>
      <c r="K18" s="444"/>
      <c r="L18" s="444"/>
      <c r="M18" s="444"/>
      <c r="N18" s="444">
        <f>K18+L18+M18</f>
        <v>0</v>
      </c>
      <c r="O18" s="444">
        <f t="shared" si="0"/>
        <v>5.4072000000000005</v>
      </c>
      <c r="P18" s="444">
        <f t="shared" si="1"/>
        <v>2.1028000000000002</v>
      </c>
      <c r="Q18" s="444">
        <f t="shared" si="2"/>
        <v>0</v>
      </c>
      <c r="R18" s="444">
        <f t="shared" si="3"/>
        <v>7.510000000000001</v>
      </c>
      <c r="S18" s="444">
        <v>-0.1296</v>
      </c>
      <c r="T18" s="444">
        <v>-0.0504</v>
      </c>
      <c r="U18" s="444">
        <f t="shared" si="4"/>
        <v>0</v>
      </c>
      <c r="V18" s="444">
        <f t="shared" si="5"/>
        <v>-0.18</v>
      </c>
      <c r="W18" s="489"/>
      <c r="X18" s="489"/>
      <c r="Y18" s="489"/>
      <c r="Z18" s="489"/>
    </row>
    <row r="19" spans="1:26" ht="12.75">
      <c r="A19" s="3">
        <v>4</v>
      </c>
      <c r="B19" s="188" t="s">
        <v>134</v>
      </c>
      <c r="C19" s="444">
        <v>86.4</v>
      </c>
      <c r="D19" s="444">
        <v>33.6</v>
      </c>
      <c r="E19" s="444"/>
      <c r="F19" s="446">
        <f>C19+D19+E19</f>
        <v>120</v>
      </c>
      <c r="G19" s="444">
        <v>86.4</v>
      </c>
      <c r="H19" s="444">
        <v>33.6</v>
      </c>
      <c r="I19" s="444"/>
      <c r="J19" s="446">
        <f>G19+H19+I19</f>
        <v>120</v>
      </c>
      <c r="K19" s="444"/>
      <c r="L19" s="444"/>
      <c r="M19" s="444"/>
      <c r="N19" s="444">
        <f>K19+L19+M19</f>
        <v>0</v>
      </c>
      <c r="O19" s="444">
        <f t="shared" si="0"/>
        <v>86.4</v>
      </c>
      <c r="P19" s="444">
        <f t="shared" si="1"/>
        <v>33.6</v>
      </c>
      <c r="Q19" s="444">
        <f t="shared" si="2"/>
        <v>0</v>
      </c>
      <c r="R19" s="444">
        <f t="shared" si="3"/>
        <v>120</v>
      </c>
      <c r="S19" s="444">
        <v>81.4176</v>
      </c>
      <c r="T19" s="444">
        <v>31.6624</v>
      </c>
      <c r="U19" s="444">
        <f t="shared" si="4"/>
        <v>0</v>
      </c>
      <c r="V19" s="444">
        <f t="shared" si="5"/>
        <v>113.08</v>
      </c>
      <c r="W19" s="489"/>
      <c r="X19" s="489"/>
      <c r="Y19" s="489"/>
      <c r="Z19" s="489"/>
    </row>
    <row r="20" spans="1:26" ht="25.5">
      <c r="A20" s="3">
        <v>5</v>
      </c>
      <c r="B20" s="187" t="s">
        <v>135</v>
      </c>
      <c r="C20" s="444">
        <v>44.54</v>
      </c>
      <c r="D20" s="444">
        <v>17.32</v>
      </c>
      <c r="E20" s="444"/>
      <c r="F20" s="446">
        <v>103.1</v>
      </c>
      <c r="G20" s="372">
        <v>44.539199999999994</v>
      </c>
      <c r="H20" s="372">
        <v>17.3208</v>
      </c>
      <c r="I20" s="444"/>
      <c r="J20" s="446">
        <f>G20+H20+I20</f>
        <v>61.85999999999999</v>
      </c>
      <c r="K20" s="444">
        <v>29.692800000000002</v>
      </c>
      <c r="L20" s="444">
        <v>11.5472</v>
      </c>
      <c r="M20" s="444"/>
      <c r="N20" s="444">
        <f>K20+L20+M20</f>
        <v>41.24</v>
      </c>
      <c r="O20" s="444">
        <f t="shared" si="0"/>
        <v>74.232</v>
      </c>
      <c r="P20" s="444">
        <f t="shared" si="1"/>
        <v>28.868</v>
      </c>
      <c r="Q20" s="444">
        <f t="shared" si="2"/>
        <v>0</v>
      </c>
      <c r="R20" s="444">
        <f t="shared" si="3"/>
        <v>103.1</v>
      </c>
      <c r="S20" s="444">
        <v>0</v>
      </c>
      <c r="T20" s="444">
        <v>0</v>
      </c>
      <c r="U20" s="444">
        <f t="shared" si="4"/>
        <v>0</v>
      </c>
      <c r="V20" s="444">
        <f t="shared" si="5"/>
        <v>0</v>
      </c>
      <c r="W20" s="489"/>
      <c r="X20" s="489"/>
      <c r="Y20" s="489"/>
      <c r="Z20" s="489"/>
    </row>
    <row r="21" spans="1:26" s="17" customFormat="1" ht="12.75">
      <c r="A21" s="284"/>
      <c r="B21" s="297" t="s">
        <v>91</v>
      </c>
      <c r="C21" s="408">
        <f>SUM(C16:C20)</f>
        <v>352.97</v>
      </c>
      <c r="D21" s="408">
        <f aca="true" t="shared" si="6" ref="D21:V21">SUM(D16:D20)</f>
        <v>137.26999999999998</v>
      </c>
      <c r="E21" s="408">
        <f t="shared" si="6"/>
        <v>0</v>
      </c>
      <c r="F21" s="408">
        <f t="shared" si="6"/>
        <v>1173.6100000000001</v>
      </c>
      <c r="G21" s="408">
        <f t="shared" si="6"/>
        <v>350.8416</v>
      </c>
      <c r="H21" s="408">
        <f t="shared" si="6"/>
        <v>136.4384</v>
      </c>
      <c r="I21" s="408">
        <f t="shared" si="6"/>
        <v>0</v>
      </c>
      <c r="J21" s="408">
        <f t="shared" si="6"/>
        <v>487.28000000000003</v>
      </c>
      <c r="K21" s="408">
        <f t="shared" si="6"/>
        <v>492.02639999999997</v>
      </c>
      <c r="L21" s="408">
        <f t="shared" si="6"/>
        <v>191.3436</v>
      </c>
      <c r="M21" s="408">
        <f t="shared" si="6"/>
        <v>0</v>
      </c>
      <c r="N21" s="408">
        <f t="shared" si="6"/>
        <v>683.37</v>
      </c>
      <c r="O21" s="408">
        <f t="shared" si="6"/>
        <v>842.868</v>
      </c>
      <c r="P21" s="408">
        <f t="shared" si="6"/>
        <v>327.78200000000004</v>
      </c>
      <c r="Q21" s="408">
        <f t="shared" si="6"/>
        <v>0</v>
      </c>
      <c r="R21" s="408">
        <f t="shared" si="6"/>
        <v>1170.65</v>
      </c>
      <c r="S21" s="408">
        <f t="shared" si="6"/>
        <v>74.26799999999999</v>
      </c>
      <c r="T21" s="408">
        <f t="shared" si="6"/>
        <v>28.882</v>
      </c>
      <c r="U21" s="408">
        <f t="shared" si="6"/>
        <v>0</v>
      </c>
      <c r="V21" s="408">
        <f t="shared" si="6"/>
        <v>103.15</v>
      </c>
      <c r="W21" s="489"/>
      <c r="X21" s="489"/>
      <c r="Y21" s="489"/>
      <c r="Z21" s="489"/>
    </row>
    <row r="22" spans="1:22" ht="25.5">
      <c r="A22" s="3"/>
      <c r="B22" s="189" t="s">
        <v>248</v>
      </c>
      <c r="C22" s="444"/>
      <c r="D22" s="444"/>
      <c r="E22" s="444"/>
      <c r="F22" s="445"/>
      <c r="G22" s="444"/>
      <c r="H22" s="444"/>
      <c r="I22" s="444"/>
      <c r="J22" s="445"/>
      <c r="K22" s="444"/>
      <c r="L22" s="444"/>
      <c r="M22" s="444"/>
      <c r="N22" s="444"/>
      <c r="O22" s="444"/>
      <c r="P22" s="444"/>
      <c r="Q22" s="444"/>
      <c r="R22" s="444"/>
      <c r="S22" s="444"/>
      <c r="T22" s="444"/>
      <c r="U22" s="444"/>
      <c r="V22" s="444"/>
    </row>
    <row r="23" spans="1:22" ht="12.75">
      <c r="A23" s="3">
        <v>6</v>
      </c>
      <c r="B23" s="187" t="s">
        <v>188</v>
      </c>
      <c r="C23" s="444">
        <v>110.22</v>
      </c>
      <c r="D23" s="444"/>
      <c r="E23" s="444"/>
      <c r="F23" s="446">
        <v>183.7</v>
      </c>
      <c r="G23" s="444">
        <v>110.22</v>
      </c>
      <c r="H23" s="444"/>
      <c r="I23" s="444"/>
      <c r="J23" s="445"/>
      <c r="K23" s="444">
        <v>73.48</v>
      </c>
      <c r="L23" s="444"/>
      <c r="M23" s="444"/>
      <c r="N23" s="444"/>
      <c r="O23" s="444">
        <f t="shared" si="0"/>
        <v>183.7</v>
      </c>
      <c r="P23" s="444">
        <f t="shared" si="1"/>
        <v>0</v>
      </c>
      <c r="Q23" s="444">
        <f t="shared" si="2"/>
        <v>0</v>
      </c>
      <c r="R23" s="444">
        <f t="shared" si="3"/>
        <v>183.7</v>
      </c>
      <c r="S23" s="444">
        <v>0</v>
      </c>
      <c r="T23" s="444">
        <v>0</v>
      </c>
      <c r="U23" s="444">
        <f t="shared" si="4"/>
        <v>0</v>
      </c>
      <c r="V23" s="444">
        <f t="shared" si="5"/>
        <v>0</v>
      </c>
    </row>
    <row r="24" spans="1:22" ht="12.75">
      <c r="A24" s="3">
        <v>7</v>
      </c>
      <c r="B24" s="188" t="s">
        <v>137</v>
      </c>
      <c r="C24" s="444">
        <v>7.55</v>
      </c>
      <c r="D24" s="444"/>
      <c r="E24" s="444"/>
      <c r="F24" s="446">
        <f>C24+D24+E24</f>
        <v>7.55</v>
      </c>
      <c r="G24" s="444">
        <v>7.55</v>
      </c>
      <c r="H24" s="444"/>
      <c r="I24" s="444"/>
      <c r="J24" s="446">
        <f>G24+H24+I24</f>
        <v>7.55</v>
      </c>
      <c r="K24" s="444"/>
      <c r="L24" s="444"/>
      <c r="M24" s="444"/>
      <c r="N24" s="444"/>
      <c r="O24" s="444">
        <f t="shared" si="0"/>
        <v>7.55</v>
      </c>
      <c r="P24" s="444">
        <f t="shared" si="1"/>
        <v>0</v>
      </c>
      <c r="Q24" s="444">
        <f t="shared" si="2"/>
        <v>0</v>
      </c>
      <c r="R24" s="444">
        <f t="shared" si="3"/>
        <v>7.55</v>
      </c>
      <c r="S24" s="444">
        <v>0</v>
      </c>
      <c r="T24" s="444">
        <v>0</v>
      </c>
      <c r="U24" s="444">
        <f t="shared" si="4"/>
        <v>0</v>
      </c>
      <c r="V24" s="444">
        <f t="shared" si="5"/>
        <v>0</v>
      </c>
    </row>
    <row r="25" spans="1:22" ht="12.75">
      <c r="A25" s="9"/>
      <c r="B25" s="188" t="s">
        <v>91</v>
      </c>
      <c r="C25" s="444">
        <f>C23+C24</f>
        <v>117.77</v>
      </c>
      <c r="D25" s="444">
        <f aca="true" t="shared" si="7" ref="D25:V25">D23+D24</f>
        <v>0</v>
      </c>
      <c r="E25" s="444">
        <f t="shared" si="7"/>
        <v>0</v>
      </c>
      <c r="F25" s="444">
        <f t="shared" si="7"/>
        <v>191.25</v>
      </c>
      <c r="G25" s="444">
        <f t="shared" si="7"/>
        <v>117.77</v>
      </c>
      <c r="H25" s="444">
        <f t="shared" si="7"/>
        <v>0</v>
      </c>
      <c r="I25" s="444">
        <f t="shared" si="7"/>
        <v>0</v>
      </c>
      <c r="J25" s="444">
        <f t="shared" si="7"/>
        <v>7.55</v>
      </c>
      <c r="K25" s="444">
        <f t="shared" si="7"/>
        <v>73.48</v>
      </c>
      <c r="L25" s="444">
        <f t="shared" si="7"/>
        <v>0</v>
      </c>
      <c r="M25" s="444">
        <f t="shared" si="7"/>
        <v>0</v>
      </c>
      <c r="N25" s="444">
        <f t="shared" si="7"/>
        <v>0</v>
      </c>
      <c r="O25" s="444">
        <f t="shared" si="7"/>
        <v>191.25</v>
      </c>
      <c r="P25" s="444">
        <f t="shared" si="7"/>
        <v>0</v>
      </c>
      <c r="Q25" s="444">
        <f t="shared" si="7"/>
        <v>0</v>
      </c>
      <c r="R25" s="444">
        <f t="shared" si="7"/>
        <v>191.25</v>
      </c>
      <c r="S25" s="444">
        <f t="shared" si="7"/>
        <v>0</v>
      </c>
      <c r="T25" s="444">
        <f t="shared" si="7"/>
        <v>0</v>
      </c>
      <c r="U25" s="444">
        <f t="shared" si="7"/>
        <v>0</v>
      </c>
      <c r="V25" s="444">
        <f t="shared" si="7"/>
        <v>0</v>
      </c>
    </row>
    <row r="26" spans="1:22" ht="12.75">
      <c r="A26" s="9"/>
      <c r="B26" s="188" t="s">
        <v>36</v>
      </c>
      <c r="C26" s="444">
        <f>C21+C25</f>
        <v>470.74</v>
      </c>
      <c r="D26" s="444">
        <f aca="true" t="shared" si="8" ref="D26:V26">D21+D25</f>
        <v>137.26999999999998</v>
      </c>
      <c r="E26" s="444">
        <f t="shared" si="8"/>
        <v>0</v>
      </c>
      <c r="F26" s="444">
        <f t="shared" si="8"/>
        <v>1364.8600000000001</v>
      </c>
      <c r="G26" s="444">
        <f t="shared" si="8"/>
        <v>468.6116</v>
      </c>
      <c r="H26" s="444">
        <f t="shared" si="8"/>
        <v>136.4384</v>
      </c>
      <c r="I26" s="444">
        <f t="shared" si="8"/>
        <v>0</v>
      </c>
      <c r="J26" s="444">
        <f t="shared" si="8"/>
        <v>494.83000000000004</v>
      </c>
      <c r="K26" s="444">
        <f t="shared" si="8"/>
        <v>565.5064</v>
      </c>
      <c r="L26" s="444">
        <f t="shared" si="8"/>
        <v>191.3436</v>
      </c>
      <c r="M26" s="444">
        <f t="shared" si="8"/>
        <v>0</v>
      </c>
      <c r="N26" s="444">
        <f t="shared" si="8"/>
        <v>683.37</v>
      </c>
      <c r="O26" s="444">
        <f t="shared" si="8"/>
        <v>1034.118</v>
      </c>
      <c r="P26" s="444">
        <f t="shared" si="8"/>
        <v>327.78200000000004</v>
      </c>
      <c r="Q26" s="444">
        <f t="shared" si="8"/>
        <v>0</v>
      </c>
      <c r="R26" s="444">
        <f t="shared" si="8"/>
        <v>1361.9</v>
      </c>
      <c r="S26" s="444">
        <f t="shared" si="8"/>
        <v>74.26799999999999</v>
      </c>
      <c r="T26" s="444">
        <f t="shared" si="8"/>
        <v>28.882</v>
      </c>
      <c r="U26" s="444">
        <f t="shared" si="8"/>
        <v>0</v>
      </c>
      <c r="V26" s="444">
        <f t="shared" si="8"/>
        <v>103.15</v>
      </c>
    </row>
    <row r="27" spans="2:22" ht="12.75">
      <c r="B27" s="671" t="s">
        <v>1033</v>
      </c>
      <c r="C27" s="671"/>
      <c r="D27" s="671"/>
      <c r="E27" s="671"/>
      <c r="F27" s="671"/>
      <c r="G27" s="671"/>
      <c r="H27" s="671"/>
      <c r="I27" s="671"/>
      <c r="J27" s="671"/>
      <c r="K27" s="671"/>
      <c r="L27" s="671"/>
      <c r="M27" s="671"/>
      <c r="N27" s="671"/>
      <c r="O27" s="671"/>
      <c r="P27" s="671"/>
      <c r="Q27" s="671"/>
      <c r="R27" s="671"/>
      <c r="S27" s="671"/>
      <c r="T27" s="671"/>
      <c r="U27" s="671"/>
      <c r="V27" s="671"/>
    </row>
    <row r="28" spans="2:22" ht="12.75">
      <c r="B28" s="672"/>
      <c r="C28" s="672"/>
      <c r="D28" s="672"/>
      <c r="E28" s="672"/>
      <c r="F28" s="672"/>
      <c r="G28" s="672"/>
      <c r="H28" s="672"/>
      <c r="I28" s="672"/>
      <c r="J28" s="672"/>
      <c r="K28" s="672"/>
      <c r="L28" s="672"/>
      <c r="M28" s="672"/>
      <c r="N28" s="672"/>
      <c r="O28" s="672"/>
      <c r="P28" s="672"/>
      <c r="Q28" s="672"/>
      <c r="R28" s="672"/>
      <c r="S28" s="672"/>
      <c r="T28" s="672"/>
      <c r="U28" s="672"/>
      <c r="V28" s="672"/>
    </row>
    <row r="29" spans="1:32" ht="25.5" customHeight="1">
      <c r="A29" s="16" t="s">
        <v>971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666" t="s">
        <v>12</v>
      </c>
      <c r="T29" s="666"/>
      <c r="U29" s="89"/>
      <c r="V29" s="16"/>
      <c r="W29" s="17"/>
      <c r="X29" s="17"/>
      <c r="Y29" s="17"/>
      <c r="Z29" s="17"/>
      <c r="AA29" s="17"/>
      <c r="AE29" s="17"/>
      <c r="AF29" s="17"/>
    </row>
    <row r="30" spans="2:32" ht="12.75" customHeight="1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666" t="s">
        <v>13</v>
      </c>
      <c r="R30" s="666"/>
      <c r="S30" s="666"/>
      <c r="T30" s="666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17"/>
      <c r="AF30" s="17"/>
    </row>
    <row r="31" spans="2:37" ht="12.75" customHeight="1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666" t="s">
        <v>19</v>
      </c>
      <c r="R31" s="666"/>
      <c r="S31" s="666"/>
      <c r="T31" s="666"/>
      <c r="U31" s="666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</row>
    <row r="32" spans="1:32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" t="s">
        <v>84</v>
      </c>
      <c r="T32" s="1"/>
      <c r="U32" s="1"/>
      <c r="V32" s="1"/>
      <c r="W32" s="16"/>
      <c r="X32" s="16"/>
      <c r="Y32" s="16"/>
      <c r="Z32" s="16"/>
      <c r="AE32" s="16"/>
      <c r="AF32" s="16"/>
    </row>
    <row r="37" spans="3:17" ht="51">
      <c r="C37" s="383"/>
      <c r="D37" s="413" t="s">
        <v>845</v>
      </c>
      <c r="E37" s="383" t="s">
        <v>838</v>
      </c>
      <c r="F37" s="383" t="s">
        <v>839</v>
      </c>
      <c r="G37" s="383" t="s">
        <v>840</v>
      </c>
      <c r="H37" s="447" t="s">
        <v>883</v>
      </c>
      <c r="I37" s="383"/>
      <c r="J37" s="383"/>
      <c r="K37" s="383"/>
      <c r="P37" s="382">
        <v>44.539199999999994</v>
      </c>
      <c r="Q37" s="382">
        <v>17.3208</v>
      </c>
    </row>
    <row r="38" spans="3:17" ht="38.25">
      <c r="C38" s="412" t="s">
        <v>841</v>
      </c>
      <c r="D38" s="171">
        <v>0</v>
      </c>
      <c r="E38" s="410"/>
      <c r="F38" s="410">
        <v>8.14</v>
      </c>
      <c r="G38" s="410">
        <v>9.98</v>
      </c>
      <c r="H38" s="448">
        <v>6.04</v>
      </c>
      <c r="I38" s="410">
        <v>6.04</v>
      </c>
      <c r="J38" s="411">
        <f>D38+E38+F38+G38+H38+I38</f>
        <v>30.2</v>
      </c>
      <c r="K38" s="410"/>
      <c r="L38" s="410">
        <f>J38-K38</f>
        <v>30.2</v>
      </c>
      <c r="P38" s="382">
        <v>5.4072000000000005</v>
      </c>
      <c r="Q38" s="382">
        <v>2.1028000000000002</v>
      </c>
    </row>
    <row r="39" spans="3:17" ht="25.5">
      <c r="C39" s="412" t="s">
        <v>842</v>
      </c>
      <c r="D39" s="171">
        <v>0</v>
      </c>
      <c r="E39" s="410">
        <v>58.93</v>
      </c>
      <c r="F39" s="410">
        <v>66.93</v>
      </c>
      <c r="G39" s="410">
        <v>34.76</v>
      </c>
      <c r="H39" s="448">
        <v>53.55</v>
      </c>
      <c r="I39" s="410">
        <v>53.54</v>
      </c>
      <c r="J39" s="411">
        <f>D39+E39+F39+G39+H39+I39</f>
        <v>267.71000000000004</v>
      </c>
      <c r="K39" s="410"/>
      <c r="L39" s="410">
        <f>J39-K39</f>
        <v>267.71000000000004</v>
      </c>
      <c r="P39" s="382">
        <v>86.4</v>
      </c>
      <c r="Q39" s="382">
        <v>33.6</v>
      </c>
    </row>
    <row r="40" spans="3:21" ht="63.75">
      <c r="C40" s="412" t="s">
        <v>843</v>
      </c>
      <c r="D40" s="171">
        <v>0</v>
      </c>
      <c r="E40" s="410"/>
      <c r="F40" s="410">
        <v>15.47</v>
      </c>
      <c r="G40" s="410">
        <v>21.65</v>
      </c>
      <c r="H40" s="448">
        <v>12.37</v>
      </c>
      <c r="I40" s="410">
        <v>12.37</v>
      </c>
      <c r="J40" s="411">
        <f>D40+E40+F40+G40+H40+I40</f>
        <v>61.85999999999999</v>
      </c>
      <c r="K40" s="410"/>
      <c r="L40" s="410">
        <f>J40-K40</f>
        <v>61.85999999999999</v>
      </c>
      <c r="R40" s="382">
        <v>73.48</v>
      </c>
      <c r="S40" s="382">
        <f>R40*72%</f>
        <v>52.9056</v>
      </c>
      <c r="T40" s="382">
        <f>R40*28%</f>
        <v>20.574400000000004</v>
      </c>
      <c r="U40" s="382">
        <f>S40+T40</f>
        <v>73.48</v>
      </c>
    </row>
    <row r="41" spans="3:21" ht="38.25">
      <c r="C41" s="412" t="s">
        <v>844</v>
      </c>
      <c r="D41" s="407">
        <v>0</v>
      </c>
      <c r="E41" s="410">
        <v>0.82</v>
      </c>
      <c r="F41" s="410">
        <v>2.02</v>
      </c>
      <c r="G41" s="410">
        <v>1.67</v>
      </c>
      <c r="H41" s="448">
        <v>1.5</v>
      </c>
      <c r="I41" s="410">
        <v>1.5</v>
      </c>
      <c r="J41" s="411">
        <f>D41+E41+F41+G41+H41+I41</f>
        <v>7.51</v>
      </c>
      <c r="K41" s="410"/>
      <c r="L41" s="410">
        <f>J41-K41</f>
        <v>7.51</v>
      </c>
      <c r="U41">
        <v>110.22</v>
      </c>
    </row>
    <row r="42" spans="3:21" ht="15">
      <c r="C42" s="412" t="s">
        <v>134</v>
      </c>
      <c r="D42" s="407">
        <v>0</v>
      </c>
      <c r="E42" s="410">
        <v>32.6</v>
      </c>
      <c r="F42" s="410">
        <v>30</v>
      </c>
      <c r="G42" s="410">
        <v>9.4</v>
      </c>
      <c r="H42" s="448">
        <v>24</v>
      </c>
      <c r="I42" s="410">
        <v>24</v>
      </c>
      <c r="J42" s="411">
        <f>D42+E42+F42+G42+H42+I42</f>
        <v>120</v>
      </c>
      <c r="K42" s="410"/>
      <c r="L42" s="410">
        <f>J42-K42</f>
        <v>120</v>
      </c>
      <c r="U42" s="382">
        <f>SUM(U40:U41)</f>
        <v>183.7</v>
      </c>
    </row>
    <row r="43" spans="3:20" ht="12.75">
      <c r="C43" s="8"/>
      <c r="D43" s="171">
        <f aca="true" t="shared" si="9" ref="D43:J43">SUM(D38:D42)</f>
        <v>0</v>
      </c>
      <c r="E43" s="410">
        <f t="shared" si="9"/>
        <v>92.35</v>
      </c>
      <c r="F43" s="410">
        <f t="shared" si="9"/>
        <v>122.56</v>
      </c>
      <c r="G43" s="410">
        <f t="shared" si="9"/>
        <v>77.46</v>
      </c>
      <c r="H43" s="410">
        <f t="shared" si="9"/>
        <v>97.46</v>
      </c>
      <c r="I43" s="410">
        <f t="shared" si="9"/>
        <v>97.45</v>
      </c>
      <c r="J43" s="410">
        <f t="shared" si="9"/>
        <v>487.28000000000003</v>
      </c>
      <c r="K43" s="410">
        <f>SUM(K38:K42)</f>
        <v>0</v>
      </c>
      <c r="L43" s="410">
        <f>SUM(L38:L42)</f>
        <v>487.28000000000003</v>
      </c>
      <c r="S43">
        <v>52.9056</v>
      </c>
      <c r="T43">
        <v>20.574400000000004</v>
      </c>
    </row>
    <row r="47" spans="19:21" ht="12.75">
      <c r="S47" s="444">
        <v>192.75</v>
      </c>
      <c r="T47" s="444">
        <v>74.96</v>
      </c>
      <c r="U47" s="382">
        <f>S47+T47</f>
        <v>267.71</v>
      </c>
    </row>
    <row r="48" spans="13:21" ht="12.75">
      <c r="M48" s="382">
        <v>113.08</v>
      </c>
      <c r="N48" s="382">
        <f>M48*72%</f>
        <v>81.4176</v>
      </c>
      <c r="O48" s="382">
        <f>M48*28%</f>
        <v>31.6624</v>
      </c>
      <c r="P48" s="382">
        <f>N48+O48</f>
        <v>113.08</v>
      </c>
      <c r="S48" s="444">
        <v>462.3336</v>
      </c>
      <c r="T48" s="444">
        <v>179.7964</v>
      </c>
      <c r="U48" s="382">
        <f>S48+T48</f>
        <v>642.13</v>
      </c>
    </row>
    <row r="49" spans="19:21" ht="12.75">
      <c r="S49" s="382">
        <f>SUM(S47:S48)</f>
        <v>655.0835999999999</v>
      </c>
      <c r="T49" s="382">
        <f>SUM(T47:T48)</f>
        <v>254.75639999999999</v>
      </c>
      <c r="U49" s="382">
        <f>SUM(U47:U48)</f>
        <v>909.8399999999999</v>
      </c>
    </row>
    <row r="51" ht="12.75">
      <c r="Q51">
        <v>61.86</v>
      </c>
    </row>
    <row r="52" spans="4:17" ht="12.75">
      <c r="D52">
        <v>16811</v>
      </c>
      <c r="E52">
        <v>110</v>
      </c>
      <c r="F52">
        <v>4</v>
      </c>
      <c r="G52">
        <f>D52*E52*F52/100000</f>
        <v>73.9684</v>
      </c>
      <c r="Q52">
        <v>41.24</v>
      </c>
    </row>
    <row r="53" spans="4:17" ht="12.75">
      <c r="D53">
        <v>5921</v>
      </c>
      <c r="E53">
        <v>110</v>
      </c>
      <c r="F53">
        <v>4</v>
      </c>
      <c r="G53">
        <f>D53*E53*F53/100000</f>
        <v>26.0524</v>
      </c>
      <c r="Q53">
        <f>SUM(Q51:Q52)</f>
        <v>103.1</v>
      </c>
    </row>
    <row r="54" spans="4:7" ht="12.75">
      <c r="D54">
        <v>1332</v>
      </c>
      <c r="E54">
        <v>110</v>
      </c>
      <c r="F54">
        <v>4</v>
      </c>
      <c r="G54">
        <f>D54*E54*F54/100000</f>
        <v>5.8608</v>
      </c>
    </row>
    <row r="55" spans="4:7" ht="12.75">
      <c r="D55">
        <v>2167</v>
      </c>
      <c r="E55">
        <v>110</v>
      </c>
      <c r="F55">
        <v>4</v>
      </c>
      <c r="G55">
        <f>D55*E55*F55/100000</f>
        <v>9.5348</v>
      </c>
    </row>
    <row r="56" spans="4:7" ht="12.75">
      <c r="D56">
        <f>SUM(D52:D55)</f>
        <v>26231</v>
      </c>
      <c r="E56">
        <f>SUM(E52:E55)</f>
        <v>440</v>
      </c>
      <c r="F56">
        <f>SUM(F52:F55)</f>
        <v>16</v>
      </c>
      <c r="G56">
        <f>SUM(G52:G55)</f>
        <v>115.41640000000001</v>
      </c>
    </row>
    <row r="58" spans="4:7" ht="12.75">
      <c r="D58">
        <v>13204</v>
      </c>
      <c r="E58">
        <v>110</v>
      </c>
      <c r="F58">
        <v>4</v>
      </c>
      <c r="G58">
        <f>D58*E58*F58/100000</f>
        <v>58.0976</v>
      </c>
    </row>
    <row r="59" spans="4:7" ht="12.75">
      <c r="D59">
        <v>3677</v>
      </c>
      <c r="E59">
        <v>110</v>
      </c>
      <c r="F59">
        <v>4</v>
      </c>
      <c r="G59">
        <f>D59*E59*F59/100000</f>
        <v>16.1788</v>
      </c>
    </row>
    <row r="60" spans="4:7" ht="12.75">
      <c r="D60">
        <v>940</v>
      </c>
      <c r="E60">
        <v>110</v>
      </c>
      <c r="F60">
        <v>4</v>
      </c>
      <c r="G60">
        <f>D60*E60*F60/100000</f>
        <v>4.136</v>
      </c>
    </row>
    <row r="61" spans="4:7" ht="12.75">
      <c r="D61">
        <v>1414</v>
      </c>
      <c r="E61">
        <v>110</v>
      </c>
      <c r="F61">
        <v>4</v>
      </c>
      <c r="G61">
        <f>D61*E61*F61/100000</f>
        <v>6.2216</v>
      </c>
    </row>
    <row r="62" spans="4:8" ht="12.75">
      <c r="D62">
        <f>SUM(D58:D61)</f>
        <v>19235</v>
      </c>
      <c r="E62">
        <f>SUM(E58:E61)</f>
        <v>440</v>
      </c>
      <c r="F62">
        <f>SUM(F58:F61)</f>
        <v>16</v>
      </c>
      <c r="G62">
        <f>SUM(G58:G61)</f>
        <v>84.63399999999999</v>
      </c>
      <c r="H62">
        <f>G56+G62</f>
        <v>200.0504</v>
      </c>
    </row>
    <row r="64" spans="4:7" ht="12.75">
      <c r="D64">
        <f>D52+D58</f>
        <v>30015</v>
      </c>
      <c r="E64">
        <v>110</v>
      </c>
      <c r="F64">
        <v>4</v>
      </c>
      <c r="G64">
        <f>D64*E64*F64/100000</f>
        <v>132.066</v>
      </c>
    </row>
    <row r="65" spans="4:7" ht="12.75">
      <c r="D65">
        <f>D53+D59</f>
        <v>9598</v>
      </c>
      <c r="E65">
        <v>110</v>
      </c>
      <c r="F65">
        <v>4</v>
      </c>
      <c r="G65">
        <f>D65*E65*F65/100000</f>
        <v>42.2312</v>
      </c>
    </row>
    <row r="66" spans="4:7" ht="12.75">
      <c r="D66">
        <f>D54+D60</f>
        <v>2272</v>
      </c>
      <c r="E66">
        <v>110</v>
      </c>
      <c r="F66">
        <v>4</v>
      </c>
      <c r="G66">
        <f>D66*E66*F66/100000</f>
        <v>9.9968</v>
      </c>
    </row>
    <row r="67" spans="4:7" ht="12.75">
      <c r="D67">
        <f>D55+D61</f>
        <v>3581</v>
      </c>
      <c r="E67">
        <v>110</v>
      </c>
      <c r="F67">
        <v>4</v>
      </c>
      <c r="G67">
        <f>D67*E67*F67/100000</f>
        <v>15.7564</v>
      </c>
    </row>
    <row r="68" spans="4:7" ht="12.75">
      <c r="D68">
        <f>SUM(D64:D67)</f>
        <v>45466</v>
      </c>
      <c r="E68">
        <f>SUM(E64:E67)</f>
        <v>440</v>
      </c>
      <c r="F68">
        <f>SUM(F64:F67)</f>
        <v>16</v>
      </c>
      <c r="G68">
        <f>SUM(G64:G67)</f>
        <v>200.05040000000002</v>
      </c>
    </row>
  </sheetData>
  <sheetProtection/>
  <mergeCells count="19">
    <mergeCell ref="O12:R12"/>
    <mergeCell ref="G2:O2"/>
    <mergeCell ref="A3:U3"/>
    <mergeCell ref="A4:U4"/>
    <mergeCell ref="A6:U6"/>
    <mergeCell ref="A8:C8"/>
    <mergeCell ref="G11:R11"/>
    <mergeCell ref="U10:V10"/>
    <mergeCell ref="S11:V12"/>
    <mergeCell ref="B27:V28"/>
    <mergeCell ref="Q30:T30"/>
    <mergeCell ref="Q31:U31"/>
    <mergeCell ref="AB10:AD10"/>
    <mergeCell ref="A11:A12"/>
    <mergeCell ref="B11:B12"/>
    <mergeCell ref="S29:T29"/>
    <mergeCell ref="C11:F12"/>
    <mergeCell ref="G12:J12"/>
    <mergeCell ref="K12:N12"/>
  </mergeCells>
  <printOptions horizontalCentered="1"/>
  <pageMargins left="0.708661417322835" right="0.708661417322835" top="0.236220472440945" bottom="0" header="0.31496062992126" footer="0.31496062992126"/>
  <pageSetup horizontalDpi="600" verticalDpi="600" orientation="landscape" paperSize="9" scale="73" r:id="rId1"/>
  <colBreaks count="1" manualBreakCount="1">
    <brk id="23" max="6553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view="pageBreakPreview" zoomScale="90" zoomScaleSheetLayoutView="90" zoomScalePageLayoutView="0" workbookViewId="0" topLeftCell="A27">
      <selection activeCell="A36" sqref="A36:IV51"/>
    </sheetView>
  </sheetViews>
  <sheetFormatPr defaultColWidth="9.140625" defaultRowHeight="12.75"/>
  <cols>
    <col min="1" max="1" width="8.57421875" style="231" customWidth="1"/>
    <col min="2" max="2" width="24.57421875" style="231" customWidth="1"/>
    <col min="3" max="4" width="15.140625" style="233" customWidth="1"/>
    <col min="5" max="13" width="9.57421875" style="233" customWidth="1"/>
    <col min="14" max="16" width="9.140625" style="233" customWidth="1"/>
    <col min="17" max="16384" width="9.140625" style="231" customWidth="1"/>
  </cols>
  <sheetData>
    <row r="1" spans="3:12" ht="12.75">
      <c r="C1" s="231"/>
      <c r="D1" s="231"/>
      <c r="H1" s="727"/>
      <c r="I1" s="727"/>
      <c r="L1" s="490" t="s">
        <v>538</v>
      </c>
    </row>
    <row r="2" spans="3:12" ht="12.75">
      <c r="C2" s="231"/>
      <c r="D2" s="727" t="s">
        <v>491</v>
      </c>
      <c r="E2" s="727"/>
      <c r="F2" s="727"/>
      <c r="G2" s="727"/>
      <c r="L2" s="490"/>
    </row>
    <row r="3" spans="1:16" s="235" customFormat="1" ht="15.75">
      <c r="A3" s="959" t="s">
        <v>690</v>
      </c>
      <c r="B3" s="959"/>
      <c r="C3" s="959"/>
      <c r="D3" s="959"/>
      <c r="E3" s="959"/>
      <c r="F3" s="959"/>
      <c r="G3" s="959"/>
      <c r="H3" s="959"/>
      <c r="I3" s="959"/>
      <c r="J3" s="959"/>
      <c r="K3" s="959"/>
      <c r="L3" s="959"/>
      <c r="M3" s="959"/>
      <c r="N3" s="531"/>
      <c r="O3" s="531"/>
      <c r="P3" s="531"/>
    </row>
    <row r="4" spans="1:16" s="235" customFormat="1" ht="20.25" customHeight="1">
      <c r="A4" s="959" t="s">
        <v>689</v>
      </c>
      <c r="B4" s="959"/>
      <c r="C4" s="959"/>
      <c r="D4" s="959"/>
      <c r="E4" s="959"/>
      <c r="F4" s="959"/>
      <c r="G4" s="959"/>
      <c r="H4" s="959"/>
      <c r="I4" s="959"/>
      <c r="J4" s="959"/>
      <c r="K4" s="959"/>
      <c r="L4" s="959"/>
      <c r="M4" s="959"/>
      <c r="N4" s="531"/>
      <c r="O4" s="531"/>
      <c r="P4" s="531"/>
    </row>
    <row r="5" spans="3:4" ht="12.75">
      <c r="C5" s="231"/>
      <c r="D5" s="231"/>
    </row>
    <row r="6" spans="1:10" ht="12.75">
      <c r="A6" s="38" t="s">
        <v>990</v>
      </c>
      <c r="B6" s="38"/>
      <c r="C6" s="34"/>
      <c r="D6" s="238"/>
      <c r="E6" s="491"/>
      <c r="F6" s="491"/>
      <c r="G6" s="491"/>
      <c r="H6" s="491"/>
      <c r="I6" s="491"/>
      <c r="J6" s="491"/>
    </row>
    <row r="7" spans="3:4" ht="12.75">
      <c r="C7" s="231"/>
      <c r="D7" s="231"/>
    </row>
    <row r="8" spans="1:16" s="239" customFormat="1" ht="15" customHeight="1">
      <c r="A8" s="231"/>
      <c r="B8" s="231"/>
      <c r="C8" s="231"/>
      <c r="D8" s="231"/>
      <c r="E8" s="233"/>
      <c r="F8" s="233"/>
      <c r="G8" s="233"/>
      <c r="H8" s="233"/>
      <c r="I8" s="233"/>
      <c r="J8" s="233"/>
      <c r="K8" s="733" t="s">
        <v>952</v>
      </c>
      <c r="L8" s="733"/>
      <c r="M8" s="733"/>
      <c r="N8" s="733"/>
      <c r="O8" s="733"/>
      <c r="P8" s="733"/>
    </row>
    <row r="9" spans="1:16" s="239" customFormat="1" ht="20.25" customHeight="1">
      <c r="A9" s="839" t="s">
        <v>2</v>
      </c>
      <c r="B9" s="839" t="s">
        <v>3</v>
      </c>
      <c r="C9" s="844" t="s">
        <v>284</v>
      </c>
      <c r="D9" s="844" t="s">
        <v>285</v>
      </c>
      <c r="E9" s="961" t="s">
        <v>286</v>
      </c>
      <c r="F9" s="961"/>
      <c r="G9" s="961"/>
      <c r="H9" s="961"/>
      <c r="I9" s="961"/>
      <c r="J9" s="961"/>
      <c r="K9" s="961"/>
      <c r="L9" s="961"/>
      <c r="M9" s="961"/>
      <c r="N9" s="961"/>
      <c r="O9" s="961"/>
      <c r="P9" s="961"/>
    </row>
    <row r="10" spans="1:16" s="239" customFormat="1" ht="35.25" customHeight="1">
      <c r="A10" s="960"/>
      <c r="B10" s="960"/>
      <c r="C10" s="845"/>
      <c r="D10" s="845"/>
      <c r="E10" s="331" t="s">
        <v>957</v>
      </c>
      <c r="F10" s="331" t="s">
        <v>287</v>
      </c>
      <c r="G10" s="331" t="s">
        <v>288</v>
      </c>
      <c r="H10" s="331" t="s">
        <v>289</v>
      </c>
      <c r="I10" s="331" t="s">
        <v>290</v>
      </c>
      <c r="J10" s="331" t="s">
        <v>291</v>
      </c>
      <c r="K10" s="331" t="s">
        <v>292</v>
      </c>
      <c r="L10" s="331" t="s">
        <v>293</v>
      </c>
      <c r="M10" s="331" t="s">
        <v>958</v>
      </c>
      <c r="N10" s="252" t="s">
        <v>959</v>
      </c>
      <c r="O10" s="252" t="s">
        <v>960</v>
      </c>
      <c r="P10" s="252" t="s">
        <v>961</v>
      </c>
    </row>
    <row r="11" spans="1:16" s="239" customFormat="1" ht="12.75" customHeight="1">
      <c r="A11" s="242">
        <v>1</v>
      </c>
      <c r="B11" s="242">
        <v>2</v>
      </c>
      <c r="C11" s="242">
        <v>3</v>
      </c>
      <c r="D11" s="242">
        <v>4</v>
      </c>
      <c r="E11" s="242">
        <v>5</v>
      </c>
      <c r="F11" s="242">
        <v>6</v>
      </c>
      <c r="G11" s="242">
        <v>7</v>
      </c>
      <c r="H11" s="242">
        <v>8</v>
      </c>
      <c r="I11" s="242">
        <v>9</v>
      </c>
      <c r="J11" s="242">
        <v>10</v>
      </c>
      <c r="K11" s="242">
        <v>11</v>
      </c>
      <c r="L11" s="242">
        <v>12</v>
      </c>
      <c r="M11" s="242">
        <v>13</v>
      </c>
      <c r="N11" s="242">
        <v>14</v>
      </c>
      <c r="O11" s="242">
        <v>15</v>
      </c>
      <c r="P11" s="242">
        <v>16</v>
      </c>
    </row>
    <row r="12" spans="1:16" ht="12.75">
      <c r="A12" s="158">
        <v>1</v>
      </c>
      <c r="B12" s="243" t="s">
        <v>832</v>
      </c>
      <c r="C12" s="182">
        <v>287</v>
      </c>
      <c r="D12" s="182">
        <f aca="true" t="shared" si="0" ref="D12:E15">C12</f>
        <v>287</v>
      </c>
      <c r="E12" s="182">
        <f t="shared" si="0"/>
        <v>287</v>
      </c>
      <c r="F12" s="182">
        <f aca="true" t="shared" si="1" ref="F12:P12">E12</f>
        <v>287</v>
      </c>
      <c r="G12" s="182">
        <f t="shared" si="1"/>
        <v>287</v>
      </c>
      <c r="H12" s="182">
        <f t="shared" si="1"/>
        <v>287</v>
      </c>
      <c r="I12" s="182">
        <f t="shared" si="1"/>
        <v>287</v>
      </c>
      <c r="J12" s="182">
        <f t="shared" si="1"/>
        <v>287</v>
      </c>
      <c r="K12" s="182">
        <f t="shared" si="1"/>
        <v>287</v>
      </c>
      <c r="L12" s="182">
        <f t="shared" si="1"/>
        <v>287</v>
      </c>
      <c r="M12" s="182">
        <f t="shared" si="1"/>
        <v>287</v>
      </c>
      <c r="N12" s="182">
        <f t="shared" si="1"/>
        <v>287</v>
      </c>
      <c r="O12" s="182">
        <f t="shared" si="1"/>
        <v>287</v>
      </c>
      <c r="P12" s="182">
        <f t="shared" si="1"/>
        <v>287</v>
      </c>
    </row>
    <row r="13" spans="1:16" ht="12.75">
      <c r="A13" s="158">
        <v>2</v>
      </c>
      <c r="B13" s="157" t="s">
        <v>833</v>
      </c>
      <c r="C13" s="182">
        <v>105</v>
      </c>
      <c r="D13" s="182">
        <f t="shared" si="0"/>
        <v>105</v>
      </c>
      <c r="E13" s="182">
        <f t="shared" si="0"/>
        <v>105</v>
      </c>
      <c r="F13" s="182">
        <f aca="true" t="shared" si="2" ref="F13:P13">E13</f>
        <v>105</v>
      </c>
      <c r="G13" s="182">
        <f t="shared" si="2"/>
        <v>105</v>
      </c>
      <c r="H13" s="182">
        <f t="shared" si="2"/>
        <v>105</v>
      </c>
      <c r="I13" s="182">
        <f t="shared" si="2"/>
        <v>105</v>
      </c>
      <c r="J13" s="182">
        <f t="shared" si="2"/>
        <v>105</v>
      </c>
      <c r="K13" s="182">
        <f t="shared" si="2"/>
        <v>105</v>
      </c>
      <c r="L13" s="182">
        <f t="shared" si="2"/>
        <v>105</v>
      </c>
      <c r="M13" s="182">
        <f t="shared" si="2"/>
        <v>105</v>
      </c>
      <c r="N13" s="182">
        <f t="shared" si="2"/>
        <v>105</v>
      </c>
      <c r="O13" s="182">
        <f t="shared" si="2"/>
        <v>105</v>
      </c>
      <c r="P13" s="182">
        <f t="shared" si="2"/>
        <v>105</v>
      </c>
    </row>
    <row r="14" spans="1:16" ht="12.75">
      <c r="A14" s="158">
        <v>3</v>
      </c>
      <c r="B14" s="243" t="s">
        <v>834</v>
      </c>
      <c r="C14" s="182">
        <v>15</v>
      </c>
      <c r="D14" s="182">
        <f t="shared" si="0"/>
        <v>15</v>
      </c>
      <c r="E14" s="182">
        <f t="shared" si="0"/>
        <v>15</v>
      </c>
      <c r="F14" s="182">
        <f aca="true" t="shared" si="3" ref="F14:P14">E14</f>
        <v>15</v>
      </c>
      <c r="G14" s="182">
        <f t="shared" si="3"/>
        <v>15</v>
      </c>
      <c r="H14" s="182">
        <f t="shared" si="3"/>
        <v>15</v>
      </c>
      <c r="I14" s="182">
        <f t="shared" si="3"/>
        <v>15</v>
      </c>
      <c r="J14" s="182">
        <f t="shared" si="3"/>
        <v>15</v>
      </c>
      <c r="K14" s="182">
        <f t="shared" si="3"/>
        <v>15</v>
      </c>
      <c r="L14" s="182">
        <f t="shared" si="3"/>
        <v>15</v>
      </c>
      <c r="M14" s="182">
        <f t="shared" si="3"/>
        <v>15</v>
      </c>
      <c r="N14" s="182">
        <f t="shared" si="3"/>
        <v>15</v>
      </c>
      <c r="O14" s="182">
        <f t="shared" si="3"/>
        <v>15</v>
      </c>
      <c r="P14" s="182">
        <f t="shared" si="3"/>
        <v>15</v>
      </c>
    </row>
    <row r="15" spans="1:16" s="152" customFormat="1" ht="12.75" customHeight="1">
      <c r="A15" s="158">
        <v>4</v>
      </c>
      <c r="B15" s="157" t="s">
        <v>835</v>
      </c>
      <c r="C15" s="182">
        <v>24</v>
      </c>
      <c r="D15" s="182">
        <f t="shared" si="0"/>
        <v>24</v>
      </c>
      <c r="E15" s="182">
        <f t="shared" si="0"/>
        <v>24</v>
      </c>
      <c r="F15" s="182">
        <f aca="true" t="shared" si="4" ref="F15:P15">E15</f>
        <v>24</v>
      </c>
      <c r="G15" s="182">
        <f t="shared" si="4"/>
        <v>24</v>
      </c>
      <c r="H15" s="182">
        <f t="shared" si="4"/>
        <v>24</v>
      </c>
      <c r="I15" s="182">
        <f t="shared" si="4"/>
        <v>24</v>
      </c>
      <c r="J15" s="182">
        <f t="shared" si="4"/>
        <v>24</v>
      </c>
      <c r="K15" s="182">
        <f t="shared" si="4"/>
        <v>24</v>
      </c>
      <c r="L15" s="182">
        <f t="shared" si="4"/>
        <v>24</v>
      </c>
      <c r="M15" s="182">
        <f t="shared" si="4"/>
        <v>24</v>
      </c>
      <c r="N15" s="182">
        <f t="shared" si="4"/>
        <v>24</v>
      </c>
      <c r="O15" s="182">
        <f t="shared" si="4"/>
        <v>24</v>
      </c>
      <c r="P15" s="182">
        <f t="shared" si="4"/>
        <v>24</v>
      </c>
    </row>
    <row r="16" spans="1:16" s="152" customFormat="1" ht="12.75" customHeight="1">
      <c r="A16" s="158">
        <v>5</v>
      </c>
      <c r="B16" s="245"/>
      <c r="C16" s="245"/>
      <c r="D16" s="245"/>
      <c r="E16" s="154"/>
      <c r="F16" s="154"/>
      <c r="G16" s="154"/>
      <c r="H16" s="154"/>
      <c r="I16" s="154"/>
      <c r="J16" s="158"/>
      <c r="K16" s="158"/>
      <c r="L16" s="158"/>
      <c r="M16" s="158"/>
      <c r="N16" s="158"/>
      <c r="O16" s="158"/>
      <c r="P16" s="158"/>
    </row>
    <row r="17" spans="1:16" s="152" customFormat="1" ht="12.75" customHeight="1">
      <c r="A17" s="158">
        <v>6</v>
      </c>
      <c r="B17" s="245"/>
      <c r="C17" s="245"/>
      <c r="D17" s="245"/>
      <c r="E17" s="154"/>
      <c r="F17" s="154"/>
      <c r="G17" s="154"/>
      <c r="H17" s="154"/>
      <c r="I17" s="154"/>
      <c r="J17" s="158"/>
      <c r="K17" s="158"/>
      <c r="L17" s="158"/>
      <c r="M17" s="158"/>
      <c r="N17" s="158"/>
      <c r="O17" s="158"/>
      <c r="P17" s="158"/>
    </row>
    <row r="18" spans="1:16" ht="12.75" customHeight="1">
      <c r="A18" s="158">
        <v>7</v>
      </c>
      <c r="B18" s="157"/>
      <c r="C18" s="157"/>
      <c r="D18" s="157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</row>
    <row r="19" spans="1:16" ht="12.75">
      <c r="A19" s="158">
        <v>8</v>
      </c>
      <c r="B19" s="157"/>
      <c r="C19" s="157"/>
      <c r="D19" s="157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</row>
    <row r="20" spans="1:16" ht="12.75">
      <c r="A20" s="158">
        <v>9</v>
      </c>
      <c r="B20" s="157"/>
      <c r="C20" s="157"/>
      <c r="D20" s="157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</row>
    <row r="21" spans="1:16" ht="12.75">
      <c r="A21" s="158">
        <v>10</v>
      </c>
      <c r="B21" s="157"/>
      <c r="C21" s="157"/>
      <c r="D21" s="157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</row>
    <row r="22" spans="1:16" ht="12.75">
      <c r="A22" s="158">
        <v>11</v>
      </c>
      <c r="B22" s="157"/>
      <c r="C22" s="157"/>
      <c r="D22" s="157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</row>
    <row r="23" spans="1:16" ht="12.75">
      <c r="A23" s="158">
        <v>12</v>
      </c>
      <c r="B23" s="157"/>
      <c r="C23" s="157"/>
      <c r="D23" s="157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</row>
    <row r="24" spans="1:16" ht="12.75">
      <c r="A24" s="158">
        <v>13</v>
      </c>
      <c r="B24" s="157"/>
      <c r="C24" s="157"/>
      <c r="D24" s="157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</row>
    <row r="25" spans="1:16" ht="12.75">
      <c r="A25" s="158">
        <v>14</v>
      </c>
      <c r="B25" s="157"/>
      <c r="C25" s="157"/>
      <c r="D25" s="157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</row>
    <row r="26" spans="1:16" ht="12.75">
      <c r="A26" s="182" t="s">
        <v>7</v>
      </c>
      <c r="B26" s="157"/>
      <c r="C26" s="157"/>
      <c r="D26" s="157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</row>
    <row r="27" spans="1:16" ht="12.75">
      <c r="A27" s="182" t="s">
        <v>7</v>
      </c>
      <c r="B27" s="157"/>
      <c r="C27" s="157"/>
      <c r="D27" s="157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</row>
    <row r="28" spans="1:16" ht="12.75">
      <c r="A28" s="157" t="s">
        <v>18</v>
      </c>
      <c r="B28" s="157"/>
      <c r="C28" s="182">
        <f>SUM(C12:C27)</f>
        <v>431</v>
      </c>
      <c r="D28" s="182">
        <f aca="true" t="shared" si="5" ref="D28:P28">SUM(D12:D27)</f>
        <v>431</v>
      </c>
      <c r="E28" s="182">
        <f t="shared" si="5"/>
        <v>431</v>
      </c>
      <c r="F28" s="182">
        <f t="shared" si="5"/>
        <v>431</v>
      </c>
      <c r="G28" s="182">
        <f t="shared" si="5"/>
        <v>431</v>
      </c>
      <c r="H28" s="182">
        <f t="shared" si="5"/>
        <v>431</v>
      </c>
      <c r="I28" s="182">
        <f t="shared" si="5"/>
        <v>431</v>
      </c>
      <c r="J28" s="182">
        <f t="shared" si="5"/>
        <v>431</v>
      </c>
      <c r="K28" s="182">
        <f t="shared" si="5"/>
        <v>431</v>
      </c>
      <c r="L28" s="182">
        <f t="shared" si="5"/>
        <v>431</v>
      </c>
      <c r="M28" s="182">
        <f t="shared" si="5"/>
        <v>431</v>
      </c>
      <c r="N28" s="182">
        <f t="shared" si="5"/>
        <v>431</v>
      </c>
      <c r="O28" s="182">
        <f t="shared" si="5"/>
        <v>431</v>
      </c>
      <c r="P28" s="182">
        <f t="shared" si="5"/>
        <v>431</v>
      </c>
    </row>
    <row r="29" spans="3:4" ht="12.75">
      <c r="C29" s="231"/>
      <c r="D29" s="231"/>
    </row>
    <row r="30" spans="3:4" ht="12.75">
      <c r="C30" s="231"/>
      <c r="D30" s="231"/>
    </row>
    <row r="31" spans="3:13" ht="12.75" customHeight="1">
      <c r="C31" s="231"/>
      <c r="D31" s="231"/>
      <c r="H31" s="726" t="s">
        <v>12</v>
      </c>
      <c r="I31" s="726"/>
      <c r="J31" s="726"/>
      <c r="K31" s="726"/>
      <c r="L31" s="726"/>
      <c r="M31" s="726"/>
    </row>
    <row r="32" spans="3:13" ht="12.75" customHeight="1">
      <c r="C32" s="231"/>
      <c r="D32" s="231"/>
      <c r="H32" s="726" t="s">
        <v>13</v>
      </c>
      <c r="I32" s="726"/>
      <c r="J32" s="726"/>
      <c r="K32" s="726"/>
      <c r="L32" s="726"/>
      <c r="M32" s="726"/>
    </row>
    <row r="33" spans="3:13" ht="12.75" customHeight="1">
      <c r="C33" s="231"/>
      <c r="D33" s="231"/>
      <c r="H33" s="726" t="s">
        <v>87</v>
      </c>
      <c r="I33" s="726"/>
      <c r="J33" s="726"/>
      <c r="K33" s="726"/>
      <c r="L33" s="726"/>
      <c r="M33" s="726"/>
    </row>
    <row r="34" spans="1:11" ht="12.75">
      <c r="A34" s="16" t="s">
        <v>971</v>
      </c>
      <c r="C34" s="231"/>
      <c r="D34" s="231"/>
      <c r="H34" s="727" t="s">
        <v>84</v>
      </c>
      <c r="I34" s="727"/>
      <c r="J34" s="727"/>
      <c r="K34" s="727"/>
    </row>
  </sheetData>
  <sheetProtection/>
  <mergeCells count="14">
    <mergeCell ref="C9:C10"/>
    <mergeCell ref="D9:D10"/>
    <mergeCell ref="K8:P8"/>
    <mergeCell ref="E9:P9"/>
    <mergeCell ref="H33:M33"/>
    <mergeCell ref="H34:K34"/>
    <mergeCell ref="H31:M31"/>
    <mergeCell ref="H32:M32"/>
    <mergeCell ref="H1:I1"/>
    <mergeCell ref="A3:M3"/>
    <mergeCell ref="A4:M4"/>
    <mergeCell ref="A9:A10"/>
    <mergeCell ref="B9:B10"/>
    <mergeCell ref="D2:G2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5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view="pageBreakPreview" zoomScale="90" zoomScaleSheetLayoutView="90" zoomScalePageLayoutView="0" workbookViewId="0" topLeftCell="A1">
      <selection activeCell="F46" sqref="F46"/>
    </sheetView>
  </sheetViews>
  <sheetFormatPr defaultColWidth="9.140625" defaultRowHeight="12.75"/>
  <cols>
    <col min="1" max="1" width="8.57421875" style="231" customWidth="1"/>
    <col min="2" max="2" width="17.8515625" style="231" customWidth="1"/>
    <col min="3" max="3" width="11.140625" style="233" customWidth="1"/>
    <col min="4" max="4" width="17.140625" style="233" customWidth="1"/>
    <col min="5" max="6" width="9.140625" style="233" customWidth="1"/>
    <col min="7" max="7" width="7.8515625" style="233" customWidth="1"/>
    <col min="8" max="8" width="8.421875" style="233" customWidth="1"/>
    <col min="9" max="9" width="9.28125" style="233" customWidth="1"/>
    <col min="10" max="10" width="10.28125" style="233" customWidth="1"/>
    <col min="11" max="11" width="9.140625" style="233" customWidth="1"/>
    <col min="12" max="12" width="10.140625" style="233" customWidth="1"/>
    <col min="13" max="13" width="11.00390625" style="233" customWidth="1"/>
    <col min="14" max="16384" width="9.140625" style="231" customWidth="1"/>
  </cols>
  <sheetData>
    <row r="1" spans="3:13" ht="12.75">
      <c r="C1" s="231"/>
      <c r="D1" s="231"/>
      <c r="E1" s="231"/>
      <c r="F1" s="231"/>
      <c r="G1" s="231"/>
      <c r="H1" s="727"/>
      <c r="I1" s="727"/>
      <c r="J1" s="231"/>
      <c r="K1" s="231"/>
      <c r="L1" s="962" t="s">
        <v>558</v>
      </c>
      <c r="M1" s="962"/>
    </row>
    <row r="2" spans="3:13" ht="12.75">
      <c r="C2" s="727" t="s">
        <v>691</v>
      </c>
      <c r="D2" s="727"/>
      <c r="E2" s="727"/>
      <c r="F2" s="727"/>
      <c r="G2" s="727"/>
      <c r="H2" s="727"/>
      <c r="I2" s="727"/>
      <c r="J2" s="727"/>
      <c r="K2" s="231"/>
      <c r="L2" s="234"/>
      <c r="M2" s="231"/>
    </row>
    <row r="3" spans="1:13" s="235" customFormat="1" ht="15.75">
      <c r="A3" s="959" t="s">
        <v>690</v>
      </c>
      <c r="B3" s="959"/>
      <c r="C3" s="959"/>
      <c r="D3" s="959"/>
      <c r="E3" s="959"/>
      <c r="F3" s="959"/>
      <c r="G3" s="959"/>
      <c r="H3" s="959"/>
      <c r="I3" s="959"/>
      <c r="J3" s="959"/>
      <c r="K3" s="959"/>
      <c r="L3" s="959"/>
      <c r="M3" s="959"/>
    </row>
    <row r="4" spans="1:13" s="235" customFormat="1" ht="20.25" customHeight="1">
      <c r="A4" s="959" t="s">
        <v>692</v>
      </c>
      <c r="B4" s="959"/>
      <c r="C4" s="959"/>
      <c r="D4" s="959"/>
      <c r="E4" s="959"/>
      <c r="F4" s="959"/>
      <c r="G4" s="959"/>
      <c r="H4" s="959"/>
      <c r="I4" s="959"/>
      <c r="J4" s="959"/>
      <c r="K4" s="959"/>
      <c r="L4" s="959"/>
      <c r="M4" s="959"/>
    </row>
    <row r="5" spans="3:13" ht="12.75"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</row>
    <row r="6" spans="1:13" ht="12.75">
      <c r="A6" s="38" t="s">
        <v>990</v>
      </c>
      <c r="B6" s="38"/>
      <c r="C6" s="34"/>
      <c r="D6" s="238"/>
      <c r="E6" s="238"/>
      <c r="F6" s="238"/>
      <c r="G6" s="238"/>
      <c r="H6" s="238"/>
      <c r="I6" s="238"/>
      <c r="J6" s="238"/>
      <c r="K6" s="231"/>
      <c r="L6" s="231"/>
      <c r="M6" s="231"/>
    </row>
    <row r="7" spans="3:13" ht="12.75"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</row>
    <row r="8" spans="1:16" s="239" customFormat="1" ht="15" customHeight="1">
      <c r="A8" s="231"/>
      <c r="B8" s="231"/>
      <c r="C8" s="231"/>
      <c r="D8" s="231"/>
      <c r="E8" s="231"/>
      <c r="F8" s="231"/>
      <c r="G8" s="231"/>
      <c r="H8" s="231"/>
      <c r="I8" s="231"/>
      <c r="J8" s="231"/>
      <c r="K8" s="816" t="s">
        <v>952</v>
      </c>
      <c r="L8" s="816"/>
      <c r="M8" s="816"/>
      <c r="N8" s="816"/>
      <c r="O8" s="816"/>
      <c r="P8" s="816"/>
    </row>
    <row r="9" spans="1:16" s="239" customFormat="1" ht="20.25" customHeight="1">
      <c r="A9" s="839" t="s">
        <v>2</v>
      </c>
      <c r="B9" s="839" t="s">
        <v>3</v>
      </c>
      <c r="C9" s="844" t="s">
        <v>284</v>
      </c>
      <c r="D9" s="844" t="s">
        <v>557</v>
      </c>
      <c r="E9" s="963" t="s">
        <v>744</v>
      </c>
      <c r="F9" s="963"/>
      <c r="G9" s="963"/>
      <c r="H9" s="963"/>
      <c r="I9" s="963"/>
      <c r="J9" s="963"/>
      <c r="K9" s="963"/>
      <c r="L9" s="963"/>
      <c r="M9" s="963"/>
      <c r="N9" s="963"/>
      <c r="O9" s="963"/>
      <c r="P9" s="963"/>
    </row>
    <row r="10" spans="1:16" s="239" customFormat="1" ht="35.25" customHeight="1">
      <c r="A10" s="960"/>
      <c r="B10" s="960"/>
      <c r="C10" s="845"/>
      <c r="D10" s="845"/>
      <c r="E10" s="331" t="s">
        <v>957</v>
      </c>
      <c r="F10" s="331" t="s">
        <v>287</v>
      </c>
      <c r="G10" s="331" t="s">
        <v>288</v>
      </c>
      <c r="H10" s="331" t="s">
        <v>289</v>
      </c>
      <c r="I10" s="331" t="s">
        <v>290</v>
      </c>
      <c r="J10" s="331" t="s">
        <v>291</v>
      </c>
      <c r="K10" s="331" t="s">
        <v>292</v>
      </c>
      <c r="L10" s="331" t="s">
        <v>293</v>
      </c>
      <c r="M10" s="331" t="s">
        <v>958</v>
      </c>
      <c r="N10" s="252" t="s">
        <v>959</v>
      </c>
      <c r="O10" s="252" t="s">
        <v>960</v>
      </c>
      <c r="P10" s="252" t="s">
        <v>961</v>
      </c>
    </row>
    <row r="11" spans="1:16" s="239" customFormat="1" ht="12.75" customHeight="1">
      <c r="A11" s="242">
        <v>1</v>
      </c>
      <c r="B11" s="242">
        <v>2</v>
      </c>
      <c r="C11" s="242">
        <v>3</v>
      </c>
      <c r="D11" s="242">
        <v>4</v>
      </c>
      <c r="E11" s="242">
        <v>5</v>
      </c>
      <c r="F11" s="242">
        <v>6</v>
      </c>
      <c r="G11" s="242">
        <v>7</v>
      </c>
      <c r="H11" s="242">
        <v>8</v>
      </c>
      <c r="I11" s="242">
        <v>9</v>
      </c>
      <c r="J11" s="242">
        <v>10</v>
      </c>
      <c r="K11" s="242">
        <v>11</v>
      </c>
      <c r="L11" s="242">
        <v>12</v>
      </c>
      <c r="M11" s="242">
        <v>13</v>
      </c>
      <c r="N11" s="242">
        <v>14</v>
      </c>
      <c r="O11" s="242">
        <v>15</v>
      </c>
      <c r="P11" s="242">
        <v>16</v>
      </c>
    </row>
    <row r="12" spans="1:16" ht="12.75">
      <c r="A12" s="158">
        <v>1</v>
      </c>
      <c r="B12" s="243" t="s">
        <v>832</v>
      </c>
      <c r="C12" s="182">
        <v>287</v>
      </c>
      <c r="D12" s="182">
        <f>C12</f>
        <v>287</v>
      </c>
      <c r="E12" s="182">
        <v>150</v>
      </c>
      <c r="F12" s="182">
        <v>0</v>
      </c>
      <c r="G12" s="182">
        <v>233</v>
      </c>
      <c r="H12" s="182">
        <v>285</v>
      </c>
      <c r="I12" s="182">
        <v>286</v>
      </c>
      <c r="J12" s="182">
        <v>286</v>
      </c>
      <c r="K12" s="182">
        <v>287</v>
      </c>
      <c r="L12" s="182">
        <v>287</v>
      </c>
      <c r="M12" s="182">
        <v>286</v>
      </c>
      <c r="N12" s="182">
        <v>284</v>
      </c>
      <c r="O12" s="182">
        <v>283</v>
      </c>
      <c r="P12" s="182">
        <v>262</v>
      </c>
    </row>
    <row r="13" spans="1:16" ht="12.75">
      <c r="A13" s="158">
        <v>2</v>
      </c>
      <c r="B13" s="157" t="s">
        <v>833</v>
      </c>
      <c r="C13" s="182">
        <v>105</v>
      </c>
      <c r="D13" s="182">
        <f>C13</f>
        <v>105</v>
      </c>
      <c r="E13" s="182">
        <v>8</v>
      </c>
      <c r="F13" s="182">
        <v>0</v>
      </c>
      <c r="G13" s="182">
        <v>8</v>
      </c>
      <c r="H13" s="182">
        <v>89</v>
      </c>
      <c r="I13" s="182">
        <v>105</v>
      </c>
      <c r="J13" s="182">
        <v>105</v>
      </c>
      <c r="K13" s="182">
        <v>105</v>
      </c>
      <c r="L13" s="182">
        <v>105</v>
      </c>
      <c r="M13" s="182">
        <v>105</v>
      </c>
      <c r="N13" s="182">
        <v>99</v>
      </c>
      <c r="O13" s="182">
        <v>100</v>
      </c>
      <c r="P13" s="182">
        <v>88</v>
      </c>
    </row>
    <row r="14" spans="1:16" ht="12.75">
      <c r="A14" s="158">
        <v>3</v>
      </c>
      <c r="B14" s="243" t="s">
        <v>834</v>
      </c>
      <c r="C14" s="182">
        <v>15</v>
      </c>
      <c r="D14" s="182">
        <f>C14</f>
        <v>15</v>
      </c>
      <c r="E14" s="182">
        <v>10</v>
      </c>
      <c r="F14" s="182">
        <v>0</v>
      </c>
      <c r="G14" s="182">
        <v>14</v>
      </c>
      <c r="H14" s="182">
        <v>16</v>
      </c>
      <c r="I14" s="182">
        <v>15</v>
      </c>
      <c r="J14" s="182">
        <v>15</v>
      </c>
      <c r="K14" s="182">
        <v>15</v>
      </c>
      <c r="L14" s="182">
        <v>15</v>
      </c>
      <c r="M14" s="182">
        <v>15</v>
      </c>
      <c r="N14" s="182">
        <v>14</v>
      </c>
      <c r="O14" s="182">
        <v>13</v>
      </c>
      <c r="P14" s="182">
        <v>9</v>
      </c>
    </row>
    <row r="15" spans="1:16" s="152" customFormat="1" ht="12.75" customHeight="1">
      <c r="A15" s="158">
        <v>4</v>
      </c>
      <c r="B15" s="157" t="s">
        <v>835</v>
      </c>
      <c r="C15" s="182">
        <v>24</v>
      </c>
      <c r="D15" s="182">
        <f>C15</f>
        <v>24</v>
      </c>
      <c r="E15" s="182">
        <v>15</v>
      </c>
      <c r="F15" s="182">
        <v>0</v>
      </c>
      <c r="G15" s="182">
        <v>21</v>
      </c>
      <c r="H15" s="182">
        <v>23</v>
      </c>
      <c r="I15" s="182">
        <v>24</v>
      </c>
      <c r="J15" s="182">
        <v>24</v>
      </c>
      <c r="K15" s="182">
        <v>24</v>
      </c>
      <c r="L15" s="182">
        <v>24</v>
      </c>
      <c r="M15" s="182">
        <v>24</v>
      </c>
      <c r="N15" s="182">
        <v>17</v>
      </c>
      <c r="O15" s="182">
        <v>22</v>
      </c>
      <c r="P15" s="182">
        <v>18</v>
      </c>
    </row>
    <row r="16" spans="1:16" s="152" customFormat="1" ht="12.75" customHeight="1">
      <c r="A16" s="158">
        <v>5</v>
      </c>
      <c r="B16" s="245"/>
      <c r="C16" s="245"/>
      <c r="D16" s="245"/>
      <c r="E16" s="154"/>
      <c r="F16" s="154"/>
      <c r="G16" s="154"/>
      <c r="H16" s="154"/>
      <c r="I16" s="154"/>
      <c r="J16" s="158"/>
      <c r="K16" s="158"/>
      <c r="L16" s="158"/>
      <c r="M16" s="158"/>
      <c r="N16" s="158"/>
      <c r="O16" s="158"/>
      <c r="P16" s="158"/>
    </row>
    <row r="17" spans="1:16" s="152" customFormat="1" ht="12.75" customHeight="1">
      <c r="A17" s="158">
        <v>6</v>
      </c>
      <c r="B17" s="245"/>
      <c r="C17" s="245"/>
      <c r="D17" s="245"/>
      <c r="E17" s="154"/>
      <c r="F17" s="154"/>
      <c r="G17" s="154"/>
      <c r="H17" s="154"/>
      <c r="I17" s="154"/>
      <c r="J17" s="158"/>
      <c r="K17" s="158"/>
      <c r="L17" s="158"/>
      <c r="M17" s="158"/>
      <c r="N17" s="158"/>
      <c r="O17" s="158"/>
      <c r="P17" s="158"/>
    </row>
    <row r="18" spans="1:16" ht="12.75" customHeight="1">
      <c r="A18" s="158">
        <v>7</v>
      </c>
      <c r="B18" s="157"/>
      <c r="C18" s="157"/>
      <c r="D18" s="157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</row>
    <row r="19" spans="1:16" ht="12.75">
      <c r="A19" s="158">
        <v>8</v>
      </c>
      <c r="B19" s="157"/>
      <c r="C19" s="157"/>
      <c r="D19" s="157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</row>
    <row r="20" spans="1:16" ht="12.75">
      <c r="A20" s="158">
        <v>9</v>
      </c>
      <c r="B20" s="157"/>
      <c r="C20" s="157"/>
      <c r="D20" s="157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</row>
    <row r="21" spans="1:16" ht="12.75">
      <c r="A21" s="158">
        <v>10</v>
      </c>
      <c r="B21" s="157"/>
      <c r="C21" s="157"/>
      <c r="D21" s="157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</row>
    <row r="22" spans="1:16" ht="12.75">
      <c r="A22" s="158">
        <v>11</v>
      </c>
      <c r="B22" s="157"/>
      <c r="C22" s="157"/>
      <c r="D22" s="157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</row>
    <row r="23" spans="1:16" ht="12.75">
      <c r="A23" s="158">
        <v>12</v>
      </c>
      <c r="B23" s="157"/>
      <c r="C23" s="157"/>
      <c r="D23" s="157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</row>
    <row r="24" spans="1:16" ht="12.75">
      <c r="A24" s="158">
        <v>13</v>
      </c>
      <c r="B24" s="157"/>
      <c r="C24" s="157"/>
      <c r="D24" s="157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</row>
    <row r="25" spans="1:16" ht="12.75">
      <c r="A25" s="158">
        <v>14</v>
      </c>
      <c r="B25" s="157"/>
      <c r="C25" s="157"/>
      <c r="D25" s="157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</row>
    <row r="26" spans="1:16" ht="12.75">
      <c r="A26" s="182" t="s">
        <v>7</v>
      </c>
      <c r="B26" s="157"/>
      <c r="C26" s="157"/>
      <c r="D26" s="157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</row>
    <row r="27" spans="1:16" ht="12.75">
      <c r="A27" s="182" t="s">
        <v>7</v>
      </c>
      <c r="B27" s="157"/>
      <c r="C27" s="157"/>
      <c r="D27" s="157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</row>
    <row r="28" spans="1:16" ht="12.75">
      <c r="A28" s="157" t="s">
        <v>18</v>
      </c>
      <c r="B28" s="157"/>
      <c r="C28" s="182">
        <f>SUM(C12:C27)</f>
        <v>431</v>
      </c>
      <c r="D28" s="182">
        <f aca="true" t="shared" si="0" ref="D28:P28">SUM(D12:D27)</f>
        <v>431</v>
      </c>
      <c r="E28" s="182">
        <f t="shared" si="0"/>
        <v>183</v>
      </c>
      <c r="F28" s="182">
        <f t="shared" si="0"/>
        <v>0</v>
      </c>
      <c r="G28" s="182">
        <f t="shared" si="0"/>
        <v>276</v>
      </c>
      <c r="H28" s="182">
        <f t="shared" si="0"/>
        <v>413</v>
      </c>
      <c r="I28" s="182">
        <f t="shared" si="0"/>
        <v>430</v>
      </c>
      <c r="J28" s="182">
        <f t="shared" si="0"/>
        <v>430</v>
      </c>
      <c r="K28" s="182">
        <f t="shared" si="0"/>
        <v>431</v>
      </c>
      <c r="L28" s="182">
        <f t="shared" si="0"/>
        <v>431</v>
      </c>
      <c r="M28" s="182">
        <f t="shared" si="0"/>
        <v>430</v>
      </c>
      <c r="N28" s="182">
        <f t="shared" si="0"/>
        <v>414</v>
      </c>
      <c r="O28" s="182">
        <f t="shared" si="0"/>
        <v>418</v>
      </c>
      <c r="P28" s="182">
        <f t="shared" si="0"/>
        <v>377</v>
      </c>
    </row>
    <row r="29" spans="3:13" ht="12.75"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</row>
    <row r="30" spans="3:13" ht="12.75"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</row>
    <row r="31" spans="3:13" ht="12.75">
      <c r="C31" s="231"/>
      <c r="D31" s="231"/>
      <c r="E31" s="231"/>
      <c r="F31" s="231"/>
      <c r="G31" s="231"/>
      <c r="H31" s="726" t="s">
        <v>12</v>
      </c>
      <c r="I31" s="726"/>
      <c r="J31" s="726"/>
      <c r="K31" s="726"/>
      <c r="L31" s="726"/>
      <c r="M31" s="726"/>
    </row>
    <row r="32" spans="3:13" ht="12.75">
      <c r="C32" s="231"/>
      <c r="D32" s="231"/>
      <c r="E32" s="231"/>
      <c r="F32" s="231"/>
      <c r="G32" s="231"/>
      <c r="H32" s="726" t="s">
        <v>13</v>
      </c>
      <c r="I32" s="726"/>
      <c r="J32" s="726"/>
      <c r="K32" s="726"/>
      <c r="L32" s="726"/>
      <c r="M32" s="726"/>
    </row>
    <row r="33" spans="3:13" ht="12.75">
      <c r="C33" s="231"/>
      <c r="D33" s="231"/>
      <c r="E33" s="231"/>
      <c r="F33" s="231"/>
      <c r="G33" s="231"/>
      <c r="H33" s="726" t="s">
        <v>87</v>
      </c>
      <c r="I33" s="726"/>
      <c r="J33" s="726"/>
      <c r="K33" s="726"/>
      <c r="L33" s="726"/>
      <c r="M33" s="726"/>
    </row>
    <row r="34" spans="1:13" ht="12.75">
      <c r="A34" s="16" t="s">
        <v>971</v>
      </c>
      <c r="C34" s="231"/>
      <c r="D34" s="231"/>
      <c r="E34" s="231"/>
      <c r="F34" s="231"/>
      <c r="G34" s="231"/>
      <c r="H34" s="727" t="s">
        <v>84</v>
      </c>
      <c r="I34" s="727"/>
      <c r="J34" s="727"/>
      <c r="K34" s="727"/>
      <c r="L34" s="231"/>
      <c r="M34" s="231"/>
    </row>
  </sheetData>
  <sheetProtection/>
  <mergeCells count="15">
    <mergeCell ref="C9:C10"/>
    <mergeCell ref="D9:D10"/>
    <mergeCell ref="K8:P8"/>
    <mergeCell ref="E9:P9"/>
    <mergeCell ref="H31:M31"/>
    <mergeCell ref="H32:M32"/>
    <mergeCell ref="C2:J2"/>
    <mergeCell ref="H33:M33"/>
    <mergeCell ref="H34:K34"/>
    <mergeCell ref="L1:M1"/>
    <mergeCell ref="H1:I1"/>
    <mergeCell ref="A3:M3"/>
    <mergeCell ref="A4:M4"/>
    <mergeCell ref="A9:A10"/>
    <mergeCell ref="B9:B1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0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view="pageBreakPreview" zoomScale="80" zoomScaleNormal="80" zoomScaleSheetLayoutView="80" zoomScalePageLayoutView="0" workbookViewId="0" topLeftCell="A1">
      <selection activeCell="A5" sqref="A5:B5"/>
    </sheetView>
  </sheetViews>
  <sheetFormatPr defaultColWidth="9.140625" defaultRowHeight="12.75"/>
  <cols>
    <col min="4" max="4" width="8.421875" style="0" customWidth="1"/>
    <col min="5" max="5" width="12.8515625" style="0" customWidth="1"/>
    <col min="6" max="6" width="16.00390625" style="0" customWidth="1"/>
    <col min="7" max="7" width="15.28125" style="0" customWidth="1"/>
    <col min="8" max="8" width="17.00390625" style="0" customWidth="1"/>
    <col min="9" max="9" width="18.00390625" style="0" customWidth="1"/>
    <col min="10" max="10" width="11.140625" style="0" customWidth="1"/>
    <col min="11" max="11" width="12.7109375" style="0" customWidth="1"/>
    <col min="12" max="12" width="11.421875" style="0" customWidth="1"/>
    <col min="13" max="13" width="15.421875" style="0" customWidth="1"/>
  </cols>
  <sheetData>
    <row r="1" spans="3:16" ht="18">
      <c r="C1" s="728" t="s">
        <v>0</v>
      </c>
      <c r="D1" s="728"/>
      <c r="E1" s="728"/>
      <c r="F1" s="728"/>
      <c r="G1" s="728"/>
      <c r="H1" s="728"/>
      <c r="I1" s="728"/>
      <c r="J1" s="256"/>
      <c r="K1" s="256"/>
      <c r="L1" s="948" t="s">
        <v>540</v>
      </c>
      <c r="M1" s="948"/>
      <c r="N1" s="256"/>
      <c r="O1" s="256"/>
      <c r="P1" s="256"/>
    </row>
    <row r="2" spans="2:16" ht="21">
      <c r="B2" s="729" t="s">
        <v>648</v>
      </c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257"/>
      <c r="N2" s="257"/>
      <c r="O2" s="257"/>
      <c r="P2" s="257"/>
    </row>
    <row r="3" spans="3:16" ht="21"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57"/>
      <c r="O3" s="257"/>
      <c r="P3" s="257"/>
    </row>
    <row r="4" spans="1:13" ht="20.25" customHeight="1">
      <c r="A4" s="974" t="s">
        <v>539</v>
      </c>
      <c r="B4" s="974"/>
      <c r="C4" s="974"/>
      <c r="D4" s="974"/>
      <c r="E4" s="974"/>
      <c r="F4" s="974"/>
      <c r="G4" s="974"/>
      <c r="H4" s="974"/>
      <c r="I4" s="974"/>
      <c r="J4" s="974"/>
      <c r="K4" s="974"/>
      <c r="L4" s="974"/>
      <c r="M4" s="974"/>
    </row>
    <row r="5" spans="1:14" ht="20.25" customHeight="1">
      <c r="A5" s="38" t="s">
        <v>990</v>
      </c>
      <c r="B5" s="38"/>
      <c r="C5" s="538"/>
      <c r="D5" s="538"/>
      <c r="E5" s="538"/>
      <c r="F5" s="538"/>
      <c r="G5" s="538"/>
      <c r="H5" s="731" t="s">
        <v>952</v>
      </c>
      <c r="I5" s="731"/>
      <c r="J5" s="731"/>
      <c r="K5" s="731"/>
      <c r="L5" s="731"/>
      <c r="M5" s="731"/>
      <c r="N5" s="110"/>
    </row>
    <row r="6" spans="1:13" ht="15" customHeight="1">
      <c r="A6" s="830" t="s">
        <v>74</v>
      </c>
      <c r="B6" s="830" t="s">
        <v>304</v>
      </c>
      <c r="C6" s="964" t="s">
        <v>428</v>
      </c>
      <c r="D6" s="965"/>
      <c r="E6" s="965"/>
      <c r="F6" s="965"/>
      <c r="G6" s="966"/>
      <c r="H6" s="828" t="s">
        <v>425</v>
      </c>
      <c r="I6" s="828"/>
      <c r="J6" s="828"/>
      <c r="K6" s="828"/>
      <c r="L6" s="828"/>
      <c r="M6" s="830" t="s">
        <v>305</v>
      </c>
    </row>
    <row r="7" spans="1:13" ht="12.75" customHeight="1">
      <c r="A7" s="831"/>
      <c r="B7" s="831"/>
      <c r="C7" s="967"/>
      <c r="D7" s="968"/>
      <c r="E7" s="968"/>
      <c r="F7" s="968"/>
      <c r="G7" s="969"/>
      <c r="H7" s="828"/>
      <c r="I7" s="828"/>
      <c r="J7" s="828"/>
      <c r="K7" s="828"/>
      <c r="L7" s="828"/>
      <c r="M7" s="831"/>
    </row>
    <row r="8" spans="1:13" ht="5.25" customHeight="1">
      <c r="A8" s="831"/>
      <c r="B8" s="831"/>
      <c r="C8" s="967"/>
      <c r="D8" s="968"/>
      <c r="E8" s="968"/>
      <c r="F8" s="968"/>
      <c r="G8" s="969"/>
      <c r="H8" s="828"/>
      <c r="I8" s="828"/>
      <c r="J8" s="828"/>
      <c r="K8" s="828"/>
      <c r="L8" s="828"/>
      <c r="M8" s="831"/>
    </row>
    <row r="9" spans="1:13" ht="68.25" customHeight="1">
      <c r="A9" s="832"/>
      <c r="B9" s="832"/>
      <c r="C9" s="262" t="s">
        <v>306</v>
      </c>
      <c r="D9" s="262" t="s">
        <v>307</v>
      </c>
      <c r="E9" s="262" t="s">
        <v>308</v>
      </c>
      <c r="F9" s="262" t="s">
        <v>309</v>
      </c>
      <c r="G9" s="291" t="s">
        <v>310</v>
      </c>
      <c r="H9" s="290" t="s">
        <v>424</v>
      </c>
      <c r="I9" s="290" t="s">
        <v>429</v>
      </c>
      <c r="J9" s="290" t="s">
        <v>426</v>
      </c>
      <c r="K9" s="290" t="s">
        <v>427</v>
      </c>
      <c r="L9" s="290" t="s">
        <v>47</v>
      </c>
      <c r="M9" s="832"/>
    </row>
    <row r="10" spans="1:13" ht="15">
      <c r="A10" s="263">
        <v>1</v>
      </c>
      <c r="B10" s="263">
        <v>2</v>
      </c>
      <c r="C10" s="263">
        <v>3</v>
      </c>
      <c r="D10" s="263">
        <v>4</v>
      </c>
      <c r="E10" s="263">
        <v>5</v>
      </c>
      <c r="F10" s="263">
        <v>6</v>
      </c>
      <c r="G10" s="263">
        <v>7</v>
      </c>
      <c r="H10" s="263">
        <v>8</v>
      </c>
      <c r="I10" s="263">
        <v>9</v>
      </c>
      <c r="J10" s="263">
        <v>10</v>
      </c>
      <c r="K10" s="263">
        <v>11</v>
      </c>
      <c r="L10" s="263">
        <v>12</v>
      </c>
      <c r="M10" s="263">
        <v>13</v>
      </c>
    </row>
    <row r="11" spans="1:13" ht="15">
      <c r="A11" s="326">
        <v>1</v>
      </c>
      <c r="B11" s="434" t="s">
        <v>832</v>
      </c>
      <c r="C11" s="970" t="s">
        <v>859</v>
      </c>
      <c r="D11" s="970" t="s">
        <v>859</v>
      </c>
      <c r="E11" s="970" t="s">
        <v>859</v>
      </c>
      <c r="F11" s="970" t="s">
        <v>859</v>
      </c>
      <c r="G11" s="970" t="s">
        <v>859</v>
      </c>
      <c r="H11" s="970" t="s">
        <v>859</v>
      </c>
      <c r="I11" s="970" t="s">
        <v>859</v>
      </c>
      <c r="J11" s="970" t="s">
        <v>859</v>
      </c>
      <c r="K11" s="970" t="s">
        <v>859</v>
      </c>
      <c r="L11" s="970" t="s">
        <v>859</v>
      </c>
      <c r="M11" s="970" t="s">
        <v>859</v>
      </c>
    </row>
    <row r="12" spans="1:13" ht="15">
      <c r="A12" s="326">
        <v>2</v>
      </c>
      <c r="B12" s="434" t="s">
        <v>833</v>
      </c>
      <c r="C12" s="971"/>
      <c r="D12" s="971"/>
      <c r="E12" s="971"/>
      <c r="F12" s="971"/>
      <c r="G12" s="971"/>
      <c r="H12" s="971"/>
      <c r="I12" s="971"/>
      <c r="J12" s="971"/>
      <c r="K12" s="971"/>
      <c r="L12" s="971"/>
      <c r="M12" s="971"/>
    </row>
    <row r="13" spans="1:13" ht="15">
      <c r="A13" s="326">
        <v>3</v>
      </c>
      <c r="B13" s="434" t="s">
        <v>834</v>
      </c>
      <c r="C13" s="971"/>
      <c r="D13" s="971"/>
      <c r="E13" s="971"/>
      <c r="F13" s="971"/>
      <c r="G13" s="971"/>
      <c r="H13" s="971"/>
      <c r="I13" s="971"/>
      <c r="J13" s="971"/>
      <c r="K13" s="971"/>
      <c r="L13" s="971"/>
      <c r="M13" s="971"/>
    </row>
    <row r="14" spans="1:13" ht="15">
      <c r="A14" s="326">
        <v>4</v>
      </c>
      <c r="B14" s="434" t="s">
        <v>835</v>
      </c>
      <c r="C14" s="972"/>
      <c r="D14" s="972"/>
      <c r="E14" s="972"/>
      <c r="F14" s="972"/>
      <c r="G14" s="972"/>
      <c r="H14" s="972"/>
      <c r="I14" s="972"/>
      <c r="J14" s="972"/>
      <c r="K14" s="972"/>
      <c r="L14" s="972"/>
      <c r="M14" s="972"/>
    </row>
    <row r="15" spans="1:13" ht="15">
      <c r="A15" s="326">
        <v>5</v>
      </c>
      <c r="B15" s="263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</row>
    <row r="16" spans="1:13" ht="15">
      <c r="A16" s="326">
        <v>6</v>
      </c>
      <c r="B16" s="263"/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5"/>
    </row>
    <row r="17" spans="1:13" ht="15">
      <c r="A17" s="326">
        <v>7</v>
      </c>
      <c r="B17" s="263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</row>
    <row r="18" spans="1:13" ht="15">
      <c r="A18" s="326">
        <v>8</v>
      </c>
      <c r="B18" s="263"/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</row>
    <row r="19" spans="1:13" ht="15">
      <c r="A19" s="326">
        <v>9</v>
      </c>
      <c r="B19" s="9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</row>
    <row r="20" spans="1:13" ht="15">
      <c r="A20" s="326">
        <v>10</v>
      </c>
      <c r="B20" s="9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</row>
    <row r="21" spans="1:13" ht="15">
      <c r="A21" s="326">
        <v>11</v>
      </c>
      <c r="B21" s="9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</row>
    <row r="22" spans="1:13" ht="15">
      <c r="A22" s="326">
        <v>12</v>
      </c>
      <c r="B22" s="9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</row>
    <row r="23" spans="1:13" ht="15">
      <c r="A23" s="326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5">
      <c r="A24" s="326">
        <v>14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2.75">
      <c r="A25" s="20" t="s">
        <v>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2.75">
      <c r="A26" s="20" t="s">
        <v>7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2.75">
      <c r="A27" s="32" t="s">
        <v>18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2:6" ht="16.5" customHeight="1">
      <c r="B28" s="267"/>
      <c r="C28" s="973"/>
      <c r="D28" s="973"/>
      <c r="E28" s="973"/>
      <c r="F28" s="973"/>
    </row>
    <row r="30" spans="1:12" ht="12.75">
      <c r="A30" s="231"/>
      <c r="B30" s="231"/>
      <c r="C30" s="231"/>
      <c r="D30" s="231"/>
      <c r="G30" s="726" t="s">
        <v>12</v>
      </c>
      <c r="H30" s="726"/>
      <c r="I30" s="232"/>
      <c r="J30" s="232"/>
      <c r="K30" s="232"/>
      <c r="L30" s="232"/>
    </row>
    <row r="31" spans="1:13" ht="15" customHeight="1">
      <c r="A31" s="231"/>
      <c r="B31" s="231"/>
      <c r="C31" s="231"/>
      <c r="D31" s="231"/>
      <c r="G31" s="726" t="s">
        <v>13</v>
      </c>
      <c r="H31" s="726"/>
      <c r="I31" s="726"/>
      <c r="J31" s="726"/>
      <c r="K31" s="726"/>
      <c r="L31" s="726"/>
      <c r="M31" s="726"/>
    </row>
    <row r="32" spans="1:13" ht="15" customHeight="1">
      <c r="A32" s="231"/>
      <c r="B32" s="231"/>
      <c r="C32" s="231"/>
      <c r="D32" s="231"/>
      <c r="G32" s="726" t="s">
        <v>87</v>
      </c>
      <c r="H32" s="726"/>
      <c r="I32" s="726"/>
      <c r="J32" s="726"/>
      <c r="K32" s="726"/>
      <c r="L32" s="726"/>
      <c r="M32" s="726"/>
    </row>
    <row r="33" spans="1:12" ht="12.75">
      <c r="A33" s="16" t="s">
        <v>971</v>
      </c>
      <c r="C33" s="231"/>
      <c r="D33" s="231"/>
      <c r="G33" s="727" t="s">
        <v>84</v>
      </c>
      <c r="H33" s="727"/>
      <c r="I33" s="233"/>
      <c r="J33" s="233"/>
      <c r="K33" s="233"/>
      <c r="L33" s="233"/>
    </row>
  </sheetData>
  <sheetProtection/>
  <mergeCells count="26">
    <mergeCell ref="G11:G14"/>
    <mergeCell ref="H11:H14"/>
    <mergeCell ref="I11:I14"/>
    <mergeCell ref="J11:J14"/>
    <mergeCell ref="K11:K14"/>
    <mergeCell ref="L11:L14"/>
    <mergeCell ref="B2:L2"/>
    <mergeCell ref="L1:M1"/>
    <mergeCell ref="C1:I1"/>
    <mergeCell ref="G33:H33"/>
    <mergeCell ref="C28:F28"/>
    <mergeCell ref="G30:H30"/>
    <mergeCell ref="H6:L8"/>
    <mergeCell ref="H5:M5"/>
    <mergeCell ref="A4:M4"/>
    <mergeCell ref="M11:M14"/>
    <mergeCell ref="G31:M31"/>
    <mergeCell ref="G32:M32"/>
    <mergeCell ref="M6:M9"/>
    <mergeCell ref="A6:A9"/>
    <mergeCell ref="B6:B9"/>
    <mergeCell ref="C6:G8"/>
    <mergeCell ref="C11:C14"/>
    <mergeCell ref="D11:D14"/>
    <mergeCell ref="E11:E14"/>
    <mergeCell ref="F11:F14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0" r:id="rId1"/>
  <colBreaks count="1" manualBreakCount="1">
    <brk id="13" max="65535" man="1"/>
  </colBreaks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view="pageBreakPreview" zoomScale="63" zoomScaleSheetLayoutView="63" zoomScalePageLayoutView="0" workbookViewId="0" topLeftCell="A4">
      <selection activeCell="A5" sqref="A5:B5"/>
    </sheetView>
  </sheetViews>
  <sheetFormatPr defaultColWidth="9.140625" defaultRowHeight="12.75"/>
  <cols>
    <col min="1" max="1" width="36.00390625" style="0" customWidth="1"/>
    <col min="2" max="2" width="25.7109375" style="0" customWidth="1"/>
    <col min="3" max="3" width="21.8515625" style="0" customWidth="1"/>
    <col min="4" max="4" width="22.57421875" style="0" customWidth="1"/>
    <col min="5" max="5" width="19.421875" style="0" customWidth="1"/>
    <col min="6" max="6" width="17.421875" style="0" customWidth="1"/>
  </cols>
  <sheetData>
    <row r="1" spans="1:12" ht="18">
      <c r="A1" s="728" t="s">
        <v>0</v>
      </c>
      <c r="B1" s="728"/>
      <c r="C1" s="728"/>
      <c r="D1" s="728"/>
      <c r="E1" s="728"/>
      <c r="F1" s="268" t="s">
        <v>542</v>
      </c>
      <c r="G1" s="256"/>
      <c r="H1" s="256"/>
      <c r="I1" s="256"/>
      <c r="J1" s="256"/>
      <c r="K1" s="256"/>
      <c r="L1" s="256"/>
    </row>
    <row r="2" spans="1:12" ht="21">
      <c r="A2" s="729" t="s">
        <v>648</v>
      </c>
      <c r="B2" s="729"/>
      <c r="C2" s="729"/>
      <c r="D2" s="729"/>
      <c r="E2" s="729"/>
      <c r="F2" s="729"/>
      <c r="G2" s="257"/>
      <c r="H2" s="257"/>
      <c r="I2" s="257"/>
      <c r="J2" s="257"/>
      <c r="K2" s="257"/>
      <c r="L2" s="257"/>
    </row>
    <row r="3" spans="1:6" ht="12.75">
      <c r="A3" s="175"/>
      <c r="B3" s="175"/>
      <c r="C3" s="175"/>
      <c r="D3" s="175"/>
      <c r="E3" s="175"/>
      <c r="F3" s="175"/>
    </row>
    <row r="4" spans="1:7" ht="18.75">
      <c r="A4" s="978" t="s">
        <v>541</v>
      </c>
      <c r="B4" s="978"/>
      <c r="C4" s="978"/>
      <c r="D4" s="978"/>
      <c r="E4" s="978"/>
      <c r="F4" s="978"/>
      <c r="G4" s="978"/>
    </row>
    <row r="5" spans="1:7" ht="18.75">
      <c r="A5" s="38" t="s">
        <v>990</v>
      </c>
      <c r="B5" s="38"/>
      <c r="C5" s="269"/>
      <c r="D5" s="269"/>
      <c r="E5" s="269"/>
      <c r="F5" s="269"/>
      <c r="G5" s="269"/>
    </row>
    <row r="6" spans="1:6" ht="31.5">
      <c r="A6" s="270"/>
      <c r="B6" s="271" t="s">
        <v>334</v>
      </c>
      <c r="C6" s="271" t="s">
        <v>335</v>
      </c>
      <c r="D6" s="271" t="s">
        <v>336</v>
      </c>
      <c r="E6" s="272"/>
      <c r="F6" s="272"/>
    </row>
    <row r="7" spans="1:6" ht="25.5">
      <c r="A7" s="273" t="s">
        <v>337</v>
      </c>
      <c r="B7" s="281" t="s">
        <v>872</v>
      </c>
      <c r="C7" s="273"/>
      <c r="D7" s="273"/>
      <c r="E7" s="272"/>
      <c r="F7" s="272"/>
    </row>
    <row r="8" spans="1:6" ht="13.5" customHeight="1">
      <c r="A8" s="273" t="s">
        <v>338</v>
      </c>
      <c r="B8" s="281" t="s">
        <v>873</v>
      </c>
      <c r="C8" s="273"/>
      <c r="D8" s="273"/>
      <c r="E8" s="272"/>
      <c r="F8" s="272"/>
    </row>
    <row r="9" spans="1:6" ht="13.5" customHeight="1">
      <c r="A9" s="273" t="s">
        <v>339</v>
      </c>
      <c r="B9" s="273"/>
      <c r="C9" s="273"/>
      <c r="D9" s="273"/>
      <c r="E9" s="272"/>
      <c r="F9" s="272"/>
    </row>
    <row r="10" spans="1:6" ht="13.5" customHeight="1">
      <c r="A10" s="274" t="s">
        <v>340</v>
      </c>
      <c r="B10" s="281" t="s">
        <v>874</v>
      </c>
      <c r="C10" s="273" t="s">
        <v>875</v>
      </c>
      <c r="D10" s="273"/>
      <c r="E10" s="272"/>
      <c r="F10" s="272"/>
    </row>
    <row r="11" spans="1:6" ht="13.5" customHeight="1">
      <c r="A11" s="274" t="s">
        <v>341</v>
      </c>
      <c r="B11" s="281" t="s">
        <v>876</v>
      </c>
      <c r="C11" s="273"/>
      <c r="D11" s="273"/>
      <c r="E11" s="272"/>
      <c r="F11" s="272"/>
    </row>
    <row r="12" spans="1:6" ht="13.5" customHeight="1">
      <c r="A12" s="274" t="s">
        <v>342</v>
      </c>
      <c r="B12" s="281" t="s">
        <v>877</v>
      </c>
      <c r="C12" s="273"/>
      <c r="D12" s="273"/>
      <c r="E12" s="272"/>
      <c r="F12" s="272"/>
    </row>
    <row r="13" spans="1:6" ht="13.5" customHeight="1">
      <c r="A13" s="274" t="s">
        <v>343</v>
      </c>
      <c r="B13" s="281" t="s">
        <v>878</v>
      </c>
      <c r="C13" s="273"/>
      <c r="D13" s="273"/>
      <c r="E13" s="272"/>
      <c r="F13" s="272"/>
    </row>
    <row r="14" spans="1:6" ht="13.5" customHeight="1">
      <c r="A14" s="274" t="s">
        <v>344</v>
      </c>
      <c r="B14" s="281" t="s">
        <v>879</v>
      </c>
      <c r="C14" s="273"/>
      <c r="D14" s="273"/>
      <c r="E14" s="272"/>
      <c r="F14" s="272"/>
    </row>
    <row r="15" spans="1:6" ht="13.5" customHeight="1">
      <c r="A15" s="274" t="s">
        <v>345</v>
      </c>
      <c r="B15" s="281" t="s">
        <v>880</v>
      </c>
      <c r="C15" s="273"/>
      <c r="D15" s="273"/>
      <c r="E15" s="272"/>
      <c r="F15" s="272"/>
    </row>
    <row r="16" spans="1:6" ht="13.5" customHeight="1">
      <c r="A16" s="274" t="s">
        <v>346</v>
      </c>
      <c r="B16" s="281" t="s">
        <v>877</v>
      </c>
      <c r="C16" s="273"/>
      <c r="D16" s="273"/>
      <c r="E16" s="272"/>
      <c r="F16" s="272"/>
    </row>
    <row r="17" spans="1:6" ht="13.5" customHeight="1">
      <c r="A17" s="274" t="s">
        <v>347</v>
      </c>
      <c r="B17" s="281" t="s">
        <v>880</v>
      </c>
      <c r="C17" s="273"/>
      <c r="D17" s="273"/>
      <c r="E17" s="272"/>
      <c r="F17" s="272"/>
    </row>
    <row r="18" spans="1:6" ht="13.5" customHeight="1">
      <c r="A18" s="275"/>
      <c r="B18" s="276"/>
      <c r="C18" s="276"/>
      <c r="D18" s="276"/>
      <c r="E18" s="272"/>
      <c r="F18" s="272"/>
    </row>
    <row r="19" spans="1:7" ht="13.5" customHeight="1">
      <c r="A19" s="979" t="s">
        <v>348</v>
      </c>
      <c r="B19" s="979"/>
      <c r="C19" s="979"/>
      <c r="D19" s="979"/>
      <c r="E19" s="979"/>
      <c r="F19" s="979"/>
      <c r="G19" s="979"/>
    </row>
    <row r="20" spans="1:7" ht="15">
      <c r="A20" s="272"/>
      <c r="B20" s="272"/>
      <c r="C20" s="272"/>
      <c r="D20" s="272"/>
      <c r="E20" s="753" t="s">
        <v>952</v>
      </c>
      <c r="F20" s="753"/>
      <c r="G20" s="122"/>
    </row>
    <row r="21" spans="1:7" ht="45.75" customHeight="1">
      <c r="A21" s="260" t="s">
        <v>431</v>
      </c>
      <c r="B21" s="260" t="s">
        <v>3</v>
      </c>
      <c r="C21" s="277" t="s">
        <v>349</v>
      </c>
      <c r="D21" s="278" t="s">
        <v>350</v>
      </c>
      <c r="E21" s="335" t="s">
        <v>351</v>
      </c>
      <c r="F21" s="335" t="s">
        <v>352</v>
      </c>
      <c r="G21" s="14"/>
    </row>
    <row r="22" spans="1:6" ht="12.75">
      <c r="A22" s="273" t="s">
        <v>353</v>
      </c>
      <c r="B22" s="975" t="s">
        <v>859</v>
      </c>
      <c r="C22" s="975" t="s">
        <v>859</v>
      </c>
      <c r="D22" s="975" t="s">
        <v>859</v>
      </c>
      <c r="E22" s="975" t="s">
        <v>859</v>
      </c>
      <c r="F22" s="975" t="s">
        <v>881</v>
      </c>
    </row>
    <row r="23" spans="1:6" ht="12.75">
      <c r="A23" s="273" t="s">
        <v>354</v>
      </c>
      <c r="B23" s="976"/>
      <c r="C23" s="976"/>
      <c r="D23" s="976"/>
      <c r="E23" s="976"/>
      <c r="F23" s="976"/>
    </row>
    <row r="24" spans="1:6" ht="12.75">
      <c r="A24" s="273" t="s">
        <v>355</v>
      </c>
      <c r="B24" s="976"/>
      <c r="C24" s="976"/>
      <c r="D24" s="976"/>
      <c r="E24" s="976"/>
      <c r="F24" s="976"/>
    </row>
    <row r="25" spans="1:6" ht="25.5">
      <c r="A25" s="273" t="s">
        <v>356</v>
      </c>
      <c r="B25" s="976"/>
      <c r="C25" s="976"/>
      <c r="D25" s="976"/>
      <c r="E25" s="976"/>
      <c r="F25" s="976"/>
    </row>
    <row r="26" spans="1:6" ht="32.25" customHeight="1">
      <c r="A26" s="273" t="s">
        <v>357</v>
      </c>
      <c r="B26" s="976"/>
      <c r="C26" s="976"/>
      <c r="D26" s="976"/>
      <c r="E26" s="976"/>
      <c r="F26" s="976"/>
    </row>
    <row r="27" spans="1:6" ht="12.75">
      <c r="A27" s="273" t="s">
        <v>358</v>
      </c>
      <c r="B27" s="976"/>
      <c r="C27" s="976"/>
      <c r="D27" s="976"/>
      <c r="E27" s="976"/>
      <c r="F27" s="976"/>
    </row>
    <row r="28" spans="1:6" ht="12.75">
      <c r="A28" s="273" t="s">
        <v>359</v>
      </c>
      <c r="B28" s="976"/>
      <c r="C28" s="976"/>
      <c r="D28" s="976"/>
      <c r="E28" s="976"/>
      <c r="F28" s="976"/>
    </row>
    <row r="29" spans="1:6" ht="12.75">
      <c r="A29" s="273" t="s">
        <v>360</v>
      </c>
      <c r="B29" s="976"/>
      <c r="C29" s="976"/>
      <c r="D29" s="976"/>
      <c r="E29" s="976"/>
      <c r="F29" s="976"/>
    </row>
    <row r="30" spans="1:6" ht="12.75">
      <c r="A30" s="273" t="s">
        <v>361</v>
      </c>
      <c r="B30" s="976"/>
      <c r="C30" s="976"/>
      <c r="D30" s="976"/>
      <c r="E30" s="976"/>
      <c r="F30" s="976"/>
    </row>
    <row r="31" spans="1:6" ht="12.75">
      <c r="A31" s="273" t="s">
        <v>362</v>
      </c>
      <c r="B31" s="976"/>
      <c r="C31" s="976"/>
      <c r="D31" s="976"/>
      <c r="E31" s="976"/>
      <c r="F31" s="976"/>
    </row>
    <row r="32" spans="1:6" ht="12.75">
      <c r="A32" s="273" t="s">
        <v>363</v>
      </c>
      <c r="B32" s="976"/>
      <c r="C32" s="976"/>
      <c r="D32" s="976"/>
      <c r="E32" s="976"/>
      <c r="F32" s="976"/>
    </row>
    <row r="33" spans="1:6" ht="12.75">
      <c r="A33" s="273" t="s">
        <v>364</v>
      </c>
      <c r="B33" s="976"/>
      <c r="C33" s="976"/>
      <c r="D33" s="976"/>
      <c r="E33" s="976"/>
      <c r="F33" s="976"/>
    </row>
    <row r="34" spans="1:6" ht="12.75">
      <c r="A34" s="273" t="s">
        <v>365</v>
      </c>
      <c r="B34" s="976"/>
      <c r="C34" s="976"/>
      <c r="D34" s="976"/>
      <c r="E34" s="976"/>
      <c r="F34" s="976"/>
    </row>
    <row r="35" spans="1:6" ht="12.75">
      <c r="A35" s="273" t="s">
        <v>366</v>
      </c>
      <c r="B35" s="976"/>
      <c r="C35" s="976"/>
      <c r="D35" s="976"/>
      <c r="E35" s="976"/>
      <c r="F35" s="976"/>
    </row>
    <row r="36" spans="1:6" ht="12.75">
      <c r="A36" s="273" t="s">
        <v>367</v>
      </c>
      <c r="B36" s="976"/>
      <c r="C36" s="976"/>
      <c r="D36" s="976"/>
      <c r="E36" s="976"/>
      <c r="F36" s="976"/>
    </row>
    <row r="37" spans="1:6" ht="12.75">
      <c r="A37" s="273" t="s">
        <v>368</v>
      </c>
      <c r="B37" s="976"/>
      <c r="C37" s="976"/>
      <c r="D37" s="976"/>
      <c r="E37" s="976"/>
      <c r="F37" s="976"/>
    </row>
    <row r="38" spans="1:6" ht="12.75">
      <c r="A38" s="273" t="s">
        <v>47</v>
      </c>
      <c r="B38" s="977"/>
      <c r="C38" s="977"/>
      <c r="D38" s="977"/>
      <c r="E38" s="977"/>
      <c r="F38" s="977"/>
    </row>
    <row r="39" spans="1:6" ht="15">
      <c r="A39" s="281" t="s">
        <v>18</v>
      </c>
      <c r="B39" s="273"/>
      <c r="C39" s="273"/>
      <c r="D39" s="279"/>
      <c r="E39" s="280"/>
      <c r="F39" s="280"/>
    </row>
    <row r="43" spans="1:7" ht="15" customHeight="1">
      <c r="A43" s="231"/>
      <c r="B43" s="231"/>
      <c r="C43" s="231"/>
      <c r="D43" s="726" t="s">
        <v>12</v>
      </c>
      <c r="E43" s="726"/>
      <c r="F43" s="246"/>
      <c r="G43" s="232"/>
    </row>
    <row r="44" spans="1:7" ht="15" customHeight="1">
      <c r="A44" s="231"/>
      <c r="B44" s="231"/>
      <c r="C44" s="231"/>
      <c r="D44" s="726" t="s">
        <v>13</v>
      </c>
      <c r="E44" s="726"/>
      <c r="F44" s="232"/>
      <c r="G44" s="232"/>
    </row>
    <row r="45" spans="1:7" ht="15" customHeight="1">
      <c r="A45" s="231"/>
      <c r="B45" s="231"/>
      <c r="C45" s="231"/>
      <c r="D45" s="726" t="s">
        <v>87</v>
      </c>
      <c r="E45" s="726"/>
      <c r="F45" s="232"/>
      <c r="G45" s="232"/>
    </row>
    <row r="46" spans="1:7" ht="12.75">
      <c r="A46" s="16" t="s">
        <v>971</v>
      </c>
      <c r="C46" s="231"/>
      <c r="D46" s="233" t="s">
        <v>84</v>
      </c>
      <c r="E46" s="233"/>
      <c r="F46" s="233"/>
      <c r="G46" s="236"/>
    </row>
  </sheetData>
  <sheetProtection/>
  <mergeCells count="13">
    <mergeCell ref="D44:E44"/>
    <mergeCell ref="D45:E45"/>
    <mergeCell ref="A1:E1"/>
    <mergeCell ref="A2:F2"/>
    <mergeCell ref="A4:G4"/>
    <mergeCell ref="A19:G19"/>
    <mergeCell ref="D43:E43"/>
    <mergeCell ref="E20:F20"/>
    <mergeCell ref="B22:B38"/>
    <mergeCell ref="C22:C38"/>
    <mergeCell ref="D22:D38"/>
    <mergeCell ref="E22:E38"/>
    <mergeCell ref="F22:F3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0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"/>
  <sheetViews>
    <sheetView view="pageBreakPreview" zoomScale="90" zoomScaleSheetLayoutView="90" zoomScalePageLayoutView="0" workbookViewId="0" topLeftCell="A1">
      <selection activeCell="G24" sqref="G24"/>
    </sheetView>
  </sheetViews>
  <sheetFormatPr defaultColWidth="9.140625" defaultRowHeight="12.75"/>
  <sheetData>
    <row r="2" ht="12.75">
      <c r="B2" s="16"/>
    </row>
    <row r="4" spans="2:8" ht="12.75" customHeight="1">
      <c r="B4" s="980" t="s">
        <v>714</v>
      </c>
      <c r="C4" s="980"/>
      <c r="D4" s="980"/>
      <c r="E4" s="980"/>
      <c r="F4" s="980"/>
      <c r="G4" s="980"/>
      <c r="H4" s="980"/>
    </row>
    <row r="5" spans="2:8" ht="12.75" customHeight="1">
      <c r="B5" s="980"/>
      <c r="C5" s="980"/>
      <c r="D5" s="980"/>
      <c r="E5" s="980"/>
      <c r="F5" s="980"/>
      <c r="G5" s="980"/>
      <c r="H5" s="980"/>
    </row>
    <row r="6" spans="2:8" ht="12.75" customHeight="1">
      <c r="B6" s="980"/>
      <c r="C6" s="980"/>
      <c r="D6" s="980"/>
      <c r="E6" s="980"/>
      <c r="F6" s="980"/>
      <c r="G6" s="980"/>
      <c r="H6" s="980"/>
    </row>
    <row r="7" spans="2:8" ht="12.75" customHeight="1">
      <c r="B7" s="980"/>
      <c r="C7" s="980"/>
      <c r="D7" s="980"/>
      <c r="E7" s="980"/>
      <c r="F7" s="980"/>
      <c r="G7" s="980"/>
      <c r="H7" s="980"/>
    </row>
    <row r="8" spans="2:8" ht="12.75" customHeight="1">
      <c r="B8" s="980"/>
      <c r="C8" s="980"/>
      <c r="D8" s="980"/>
      <c r="E8" s="980"/>
      <c r="F8" s="980"/>
      <c r="G8" s="980"/>
      <c r="H8" s="980"/>
    </row>
    <row r="9" spans="2:8" ht="12.75" customHeight="1">
      <c r="B9" s="980"/>
      <c r="C9" s="980"/>
      <c r="D9" s="980"/>
      <c r="E9" s="980"/>
      <c r="F9" s="980"/>
      <c r="G9" s="980"/>
      <c r="H9" s="980"/>
    </row>
    <row r="10" spans="2:8" ht="12.75" customHeight="1">
      <c r="B10" s="980"/>
      <c r="C10" s="980"/>
      <c r="D10" s="980"/>
      <c r="E10" s="980"/>
      <c r="F10" s="980"/>
      <c r="G10" s="980"/>
      <c r="H10" s="980"/>
    </row>
    <row r="11" spans="2:8" ht="12.75" customHeight="1">
      <c r="B11" s="980"/>
      <c r="C11" s="980"/>
      <c r="D11" s="980"/>
      <c r="E11" s="980"/>
      <c r="F11" s="980"/>
      <c r="G11" s="980"/>
      <c r="H11" s="980"/>
    </row>
    <row r="12" spans="2:8" ht="12.75" customHeight="1">
      <c r="B12" s="980"/>
      <c r="C12" s="980"/>
      <c r="D12" s="980"/>
      <c r="E12" s="980"/>
      <c r="F12" s="980"/>
      <c r="G12" s="980"/>
      <c r="H12" s="980"/>
    </row>
    <row r="13" spans="2:8" ht="12.75" customHeight="1">
      <c r="B13" s="980"/>
      <c r="C13" s="980"/>
      <c r="D13" s="980"/>
      <c r="E13" s="980"/>
      <c r="F13" s="980"/>
      <c r="G13" s="980"/>
      <c r="H13" s="980"/>
    </row>
  </sheetData>
  <sheetProtection/>
  <mergeCells count="1">
    <mergeCell ref="B4:H13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view="pageBreakPreview" zoomScaleNormal="90" zoomScaleSheetLayoutView="100" zoomScalePageLayoutView="0" workbookViewId="0" topLeftCell="A22">
      <selection activeCell="A6" sqref="A6:B6"/>
    </sheetView>
  </sheetViews>
  <sheetFormatPr defaultColWidth="9.140625" defaultRowHeight="12.75"/>
  <cols>
    <col min="1" max="1" width="4.7109375" style="51" customWidth="1"/>
    <col min="2" max="2" width="16.8515625" style="51" customWidth="1"/>
    <col min="3" max="3" width="11.7109375" style="51" customWidth="1"/>
    <col min="4" max="4" width="12.00390625" style="51" customWidth="1"/>
    <col min="5" max="5" width="12.140625" style="51" customWidth="1"/>
    <col min="6" max="6" width="17.421875" style="51" customWidth="1"/>
    <col min="7" max="7" width="12.421875" style="51" customWidth="1"/>
    <col min="8" max="8" width="16.00390625" style="51" customWidth="1"/>
    <col min="9" max="9" width="12.7109375" style="51" customWidth="1"/>
    <col min="10" max="10" width="15.00390625" style="51" customWidth="1"/>
    <col min="11" max="11" width="16.00390625" style="51" customWidth="1"/>
    <col min="12" max="12" width="11.8515625" style="51" customWidth="1"/>
    <col min="13" max="16384" width="9.140625" style="51" customWidth="1"/>
  </cols>
  <sheetData>
    <row r="1" spans="3:11" ht="15" customHeight="1">
      <c r="C1" s="596"/>
      <c r="D1" s="596"/>
      <c r="E1" s="596"/>
      <c r="F1" s="596"/>
      <c r="G1" s="596"/>
      <c r="H1" s="596"/>
      <c r="I1" s="178"/>
      <c r="J1" s="802" t="s">
        <v>543</v>
      </c>
      <c r="K1" s="802"/>
    </row>
    <row r="2" spans="1:11" s="57" customFormat="1" ht="19.5" customHeight="1">
      <c r="A2" s="989" t="s">
        <v>0</v>
      </c>
      <c r="B2" s="989"/>
      <c r="C2" s="989"/>
      <c r="D2" s="989"/>
      <c r="E2" s="989"/>
      <c r="F2" s="989"/>
      <c r="G2" s="989"/>
      <c r="H2" s="989"/>
      <c r="I2" s="989"/>
      <c r="J2" s="989"/>
      <c r="K2" s="989"/>
    </row>
    <row r="3" spans="1:11" s="57" customFormat="1" ht="19.5" customHeight="1">
      <c r="A3" s="988" t="s">
        <v>648</v>
      </c>
      <c r="B3" s="988"/>
      <c r="C3" s="988"/>
      <c r="D3" s="988"/>
      <c r="E3" s="988"/>
      <c r="F3" s="988"/>
      <c r="G3" s="988"/>
      <c r="H3" s="988"/>
      <c r="I3" s="988"/>
      <c r="J3" s="988"/>
      <c r="K3" s="988"/>
    </row>
    <row r="4" spans="1:11" s="57" customFormat="1" ht="14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s="57" customFormat="1" ht="18" customHeight="1">
      <c r="A5" s="882" t="s">
        <v>715</v>
      </c>
      <c r="B5" s="882"/>
      <c r="C5" s="882"/>
      <c r="D5" s="882"/>
      <c r="E5" s="882"/>
      <c r="F5" s="882"/>
      <c r="G5" s="882"/>
      <c r="H5" s="882"/>
      <c r="I5" s="882"/>
      <c r="J5" s="882"/>
      <c r="K5" s="882"/>
    </row>
    <row r="6" spans="1:11" ht="15.75">
      <c r="A6" s="38" t="s">
        <v>990</v>
      </c>
      <c r="B6" s="38"/>
      <c r="C6" s="116"/>
      <c r="D6" s="116"/>
      <c r="E6" s="116"/>
      <c r="F6" s="116"/>
      <c r="G6" s="116"/>
      <c r="H6" s="116"/>
      <c r="I6" s="116"/>
      <c r="J6" s="116"/>
      <c r="K6" s="116"/>
    </row>
    <row r="7" spans="1:20" ht="29.25" customHeight="1">
      <c r="A7" s="981" t="s">
        <v>74</v>
      </c>
      <c r="B7" s="981" t="s">
        <v>75</v>
      </c>
      <c r="C7" s="981" t="s">
        <v>76</v>
      </c>
      <c r="D7" s="981" t="s">
        <v>161</v>
      </c>
      <c r="E7" s="981"/>
      <c r="F7" s="981"/>
      <c r="G7" s="981"/>
      <c r="H7" s="981"/>
      <c r="I7" s="982" t="s">
        <v>253</v>
      </c>
      <c r="J7" s="981" t="s">
        <v>77</v>
      </c>
      <c r="K7" s="981" t="s">
        <v>489</v>
      </c>
      <c r="L7" s="990" t="s">
        <v>78</v>
      </c>
      <c r="S7" s="56"/>
      <c r="T7" s="56"/>
    </row>
    <row r="8" spans="1:12" ht="33.75" customHeight="1">
      <c r="A8" s="981"/>
      <c r="B8" s="981"/>
      <c r="C8" s="981"/>
      <c r="D8" s="981" t="s">
        <v>79</v>
      </c>
      <c r="E8" s="981" t="s">
        <v>80</v>
      </c>
      <c r="F8" s="981"/>
      <c r="G8" s="981"/>
      <c r="H8" s="52" t="s">
        <v>81</v>
      </c>
      <c r="I8" s="983"/>
      <c r="J8" s="981"/>
      <c r="K8" s="981"/>
      <c r="L8" s="990"/>
    </row>
    <row r="9" spans="1:12" ht="30">
      <c r="A9" s="981"/>
      <c r="B9" s="981"/>
      <c r="C9" s="981"/>
      <c r="D9" s="981"/>
      <c r="E9" s="52" t="s">
        <v>82</v>
      </c>
      <c r="F9" s="52" t="s">
        <v>83</v>
      </c>
      <c r="G9" s="52" t="s">
        <v>18</v>
      </c>
      <c r="H9" s="52"/>
      <c r="I9" s="984"/>
      <c r="J9" s="981"/>
      <c r="K9" s="981"/>
      <c r="L9" s="990"/>
    </row>
    <row r="10" spans="1:12" s="162" customFormat="1" ht="16.5" customHeight="1">
      <c r="A10" s="161">
        <v>1</v>
      </c>
      <c r="B10" s="161">
        <v>2</v>
      </c>
      <c r="C10" s="161">
        <v>3</v>
      </c>
      <c r="D10" s="161">
        <v>4</v>
      </c>
      <c r="E10" s="161">
        <v>5</v>
      </c>
      <c r="F10" s="161">
        <v>6</v>
      </c>
      <c r="G10" s="161">
        <v>7</v>
      </c>
      <c r="H10" s="161">
        <v>8</v>
      </c>
      <c r="I10" s="161">
        <v>9</v>
      </c>
      <c r="J10" s="161">
        <v>10</v>
      </c>
      <c r="K10" s="161">
        <v>11</v>
      </c>
      <c r="L10" s="161">
        <v>12</v>
      </c>
    </row>
    <row r="11" spans="1:13" ht="16.5" customHeight="1">
      <c r="A11" s="59">
        <v>1</v>
      </c>
      <c r="B11" s="60" t="s">
        <v>716</v>
      </c>
      <c r="C11" s="54">
        <v>30</v>
      </c>
      <c r="D11" s="54">
        <v>0</v>
      </c>
      <c r="E11" s="54">
        <v>5</v>
      </c>
      <c r="F11" s="54">
        <v>5</v>
      </c>
      <c r="G11" s="54">
        <f>SUM(E11:F11)</f>
        <v>10</v>
      </c>
      <c r="H11" s="54">
        <f>D11+G11</f>
        <v>10</v>
      </c>
      <c r="I11" s="54">
        <f>C11-H11</f>
        <v>20</v>
      </c>
      <c r="J11" s="54">
        <f>C11-H11</f>
        <v>20</v>
      </c>
      <c r="K11" s="54">
        <v>0</v>
      </c>
      <c r="L11" s="53"/>
      <c r="M11" s="987">
        <f>J11+J12+J13</f>
        <v>40</v>
      </c>
    </row>
    <row r="12" spans="1:13" ht="16.5" customHeight="1">
      <c r="A12" s="59">
        <v>2</v>
      </c>
      <c r="B12" s="60" t="s">
        <v>717</v>
      </c>
      <c r="C12" s="54">
        <v>31</v>
      </c>
      <c r="D12" s="54">
        <v>31</v>
      </c>
      <c r="E12" s="54">
        <v>0</v>
      </c>
      <c r="F12" s="54">
        <v>0</v>
      </c>
      <c r="G12" s="54">
        <f aca="true" t="shared" si="0" ref="G12:G22">SUM(E12:F12)</f>
        <v>0</v>
      </c>
      <c r="H12" s="54">
        <f aca="true" t="shared" si="1" ref="H12:H22">D12+G12</f>
        <v>31</v>
      </c>
      <c r="I12" s="54">
        <f aca="true" t="shared" si="2" ref="I12:I22">C12-H12</f>
        <v>0</v>
      </c>
      <c r="J12" s="54">
        <f aca="true" t="shared" si="3" ref="J12:J22">C12-H12</f>
        <v>0</v>
      </c>
      <c r="K12" s="54">
        <v>0</v>
      </c>
      <c r="L12" s="53"/>
      <c r="M12" s="987"/>
    </row>
    <row r="13" spans="1:13" ht="16.5" customHeight="1">
      <c r="A13" s="59">
        <v>3</v>
      </c>
      <c r="B13" s="60" t="s">
        <v>718</v>
      </c>
      <c r="C13" s="54">
        <v>30</v>
      </c>
      <c r="D13" s="54">
        <v>0</v>
      </c>
      <c r="E13" s="54">
        <v>4</v>
      </c>
      <c r="F13" s="54">
        <v>6</v>
      </c>
      <c r="G13" s="54">
        <f t="shared" si="0"/>
        <v>10</v>
      </c>
      <c r="H13" s="54">
        <f t="shared" si="1"/>
        <v>10</v>
      </c>
      <c r="I13" s="54">
        <f t="shared" si="2"/>
        <v>20</v>
      </c>
      <c r="J13" s="54">
        <f t="shared" si="3"/>
        <v>20</v>
      </c>
      <c r="K13" s="54">
        <v>0</v>
      </c>
      <c r="L13" s="53"/>
      <c r="M13" s="987"/>
    </row>
    <row r="14" spans="1:13" ht="16.5" customHeight="1">
      <c r="A14" s="59">
        <v>4</v>
      </c>
      <c r="B14" s="60" t="s">
        <v>719</v>
      </c>
      <c r="C14" s="54">
        <v>31</v>
      </c>
      <c r="D14" s="54">
        <v>0</v>
      </c>
      <c r="E14" s="54">
        <v>5</v>
      </c>
      <c r="F14" s="54">
        <v>5</v>
      </c>
      <c r="G14" s="54">
        <f t="shared" si="0"/>
        <v>10</v>
      </c>
      <c r="H14" s="54">
        <f t="shared" si="1"/>
        <v>10</v>
      </c>
      <c r="I14" s="54">
        <f t="shared" si="2"/>
        <v>21</v>
      </c>
      <c r="J14" s="54">
        <f t="shared" si="3"/>
        <v>21</v>
      </c>
      <c r="K14" s="54">
        <v>0</v>
      </c>
      <c r="L14" s="53"/>
      <c r="M14" s="987">
        <f>J14+J15+J16</f>
        <v>57</v>
      </c>
    </row>
    <row r="15" spans="1:13" ht="16.5" customHeight="1">
      <c r="A15" s="59">
        <v>5</v>
      </c>
      <c r="B15" s="60" t="s">
        <v>720</v>
      </c>
      <c r="C15" s="54">
        <v>31</v>
      </c>
      <c r="D15" s="54">
        <v>0</v>
      </c>
      <c r="E15" s="54">
        <v>4</v>
      </c>
      <c r="F15" s="54">
        <v>7</v>
      </c>
      <c r="G15" s="54">
        <f t="shared" si="0"/>
        <v>11</v>
      </c>
      <c r="H15" s="54">
        <f t="shared" si="1"/>
        <v>11</v>
      </c>
      <c r="I15" s="54">
        <f t="shared" si="2"/>
        <v>20</v>
      </c>
      <c r="J15" s="54">
        <f t="shared" si="3"/>
        <v>20</v>
      </c>
      <c r="K15" s="54">
        <v>0</v>
      </c>
      <c r="L15" s="53"/>
      <c r="M15" s="987"/>
    </row>
    <row r="16" spans="1:13" s="58" customFormat="1" ht="16.5" customHeight="1">
      <c r="A16" s="59">
        <v>6</v>
      </c>
      <c r="B16" s="60" t="s">
        <v>721</v>
      </c>
      <c r="C16" s="59">
        <v>30</v>
      </c>
      <c r="D16" s="59">
        <v>4</v>
      </c>
      <c r="E16" s="59">
        <v>5</v>
      </c>
      <c r="F16" s="59">
        <v>5</v>
      </c>
      <c r="G16" s="54">
        <f t="shared" si="0"/>
        <v>10</v>
      </c>
      <c r="H16" s="54">
        <f t="shared" si="1"/>
        <v>14</v>
      </c>
      <c r="I16" s="54">
        <f t="shared" si="2"/>
        <v>16</v>
      </c>
      <c r="J16" s="54">
        <f t="shared" si="3"/>
        <v>16</v>
      </c>
      <c r="K16" s="54">
        <v>0</v>
      </c>
      <c r="L16" s="60"/>
      <c r="M16" s="987"/>
    </row>
    <row r="17" spans="1:13" s="58" customFormat="1" ht="16.5" customHeight="1">
      <c r="A17" s="59">
        <v>7</v>
      </c>
      <c r="B17" s="60" t="s">
        <v>722</v>
      </c>
      <c r="C17" s="59">
        <v>31</v>
      </c>
      <c r="D17" s="59">
        <v>2</v>
      </c>
      <c r="E17" s="59">
        <v>4</v>
      </c>
      <c r="F17" s="59">
        <v>4</v>
      </c>
      <c r="G17" s="54">
        <f t="shared" si="0"/>
        <v>8</v>
      </c>
      <c r="H17" s="54">
        <f t="shared" si="1"/>
        <v>10</v>
      </c>
      <c r="I17" s="54">
        <f t="shared" si="2"/>
        <v>21</v>
      </c>
      <c r="J17" s="54">
        <f t="shared" si="3"/>
        <v>21</v>
      </c>
      <c r="K17" s="54">
        <v>0</v>
      </c>
      <c r="L17" s="60"/>
      <c r="M17" s="987">
        <f>J17+J18+J19</f>
        <v>54</v>
      </c>
    </row>
    <row r="18" spans="1:13" s="58" customFormat="1" ht="16.5" customHeight="1">
      <c r="A18" s="59">
        <v>8</v>
      </c>
      <c r="B18" s="60" t="s">
        <v>723</v>
      </c>
      <c r="C18" s="59">
        <v>30</v>
      </c>
      <c r="D18" s="59">
        <v>0</v>
      </c>
      <c r="E18" s="59">
        <v>4</v>
      </c>
      <c r="F18" s="59">
        <v>8</v>
      </c>
      <c r="G18" s="54">
        <f t="shared" si="0"/>
        <v>12</v>
      </c>
      <c r="H18" s="54">
        <f t="shared" si="1"/>
        <v>12</v>
      </c>
      <c r="I18" s="54">
        <f t="shared" si="2"/>
        <v>18</v>
      </c>
      <c r="J18" s="54">
        <f t="shared" si="3"/>
        <v>18</v>
      </c>
      <c r="K18" s="54">
        <v>0</v>
      </c>
      <c r="L18" s="60"/>
      <c r="M18" s="987"/>
    </row>
    <row r="19" spans="1:13" s="58" customFormat="1" ht="16.5" customHeight="1">
      <c r="A19" s="59">
        <v>9</v>
      </c>
      <c r="B19" s="60" t="s">
        <v>724</v>
      </c>
      <c r="C19" s="59">
        <v>31</v>
      </c>
      <c r="D19" s="59">
        <v>6</v>
      </c>
      <c r="E19" s="59">
        <v>5</v>
      </c>
      <c r="F19" s="59">
        <v>5</v>
      </c>
      <c r="G19" s="54">
        <f t="shared" si="0"/>
        <v>10</v>
      </c>
      <c r="H19" s="54">
        <f t="shared" si="1"/>
        <v>16</v>
      </c>
      <c r="I19" s="54">
        <f t="shared" si="2"/>
        <v>15</v>
      </c>
      <c r="J19" s="54">
        <f t="shared" si="3"/>
        <v>15</v>
      </c>
      <c r="K19" s="54">
        <v>0</v>
      </c>
      <c r="L19" s="60"/>
      <c r="M19" s="987"/>
    </row>
    <row r="20" spans="1:13" s="58" customFormat="1" ht="16.5" customHeight="1">
      <c r="A20" s="59">
        <v>10</v>
      </c>
      <c r="B20" s="60" t="s">
        <v>725</v>
      </c>
      <c r="C20" s="59">
        <v>31</v>
      </c>
      <c r="D20" s="59">
        <v>0</v>
      </c>
      <c r="E20" s="59">
        <v>4</v>
      </c>
      <c r="F20" s="59">
        <v>9</v>
      </c>
      <c r="G20" s="54">
        <f t="shared" si="0"/>
        <v>13</v>
      </c>
      <c r="H20" s="54">
        <f t="shared" si="1"/>
        <v>13</v>
      </c>
      <c r="I20" s="54">
        <f t="shared" si="2"/>
        <v>18</v>
      </c>
      <c r="J20" s="54">
        <f t="shared" si="3"/>
        <v>18</v>
      </c>
      <c r="K20" s="54">
        <v>0</v>
      </c>
      <c r="L20" s="60"/>
      <c r="M20" s="987">
        <f>J20+J21+J22</f>
        <v>59</v>
      </c>
    </row>
    <row r="21" spans="1:13" s="58" customFormat="1" ht="16.5" customHeight="1">
      <c r="A21" s="59">
        <v>11</v>
      </c>
      <c r="B21" s="60" t="s">
        <v>726</v>
      </c>
      <c r="C21" s="59">
        <v>28</v>
      </c>
      <c r="D21" s="52">
        <v>0</v>
      </c>
      <c r="E21" s="52">
        <v>4</v>
      </c>
      <c r="F21" s="52">
        <v>4</v>
      </c>
      <c r="G21" s="54">
        <f t="shared" si="0"/>
        <v>8</v>
      </c>
      <c r="H21" s="54">
        <f t="shared" si="1"/>
        <v>8</v>
      </c>
      <c r="I21" s="54">
        <f t="shared" si="2"/>
        <v>20</v>
      </c>
      <c r="J21" s="54">
        <f t="shared" si="3"/>
        <v>20</v>
      </c>
      <c r="K21" s="54">
        <v>0</v>
      </c>
      <c r="L21" s="60"/>
      <c r="M21" s="987"/>
    </row>
    <row r="22" spans="1:13" s="58" customFormat="1" ht="16.5" customHeight="1">
      <c r="A22" s="59">
        <v>12</v>
      </c>
      <c r="B22" s="60" t="s">
        <v>727</v>
      </c>
      <c r="C22" s="59">
        <v>31</v>
      </c>
      <c r="D22" s="52">
        <v>0</v>
      </c>
      <c r="E22" s="52">
        <v>5</v>
      </c>
      <c r="F22" s="52">
        <v>5</v>
      </c>
      <c r="G22" s="54">
        <f t="shared" si="0"/>
        <v>10</v>
      </c>
      <c r="H22" s="54">
        <f t="shared" si="1"/>
        <v>10</v>
      </c>
      <c r="I22" s="54">
        <f t="shared" si="2"/>
        <v>21</v>
      </c>
      <c r="J22" s="54">
        <f t="shared" si="3"/>
        <v>21</v>
      </c>
      <c r="K22" s="54">
        <v>0</v>
      </c>
      <c r="L22" s="60"/>
      <c r="M22" s="987"/>
    </row>
    <row r="23" spans="1:13" s="58" customFormat="1" ht="16.5" customHeight="1">
      <c r="A23" s="60"/>
      <c r="B23" s="61" t="s">
        <v>18</v>
      </c>
      <c r="C23" s="59">
        <f>SUM(C11:C22)</f>
        <v>365</v>
      </c>
      <c r="D23" s="59">
        <f aca="true" t="shared" si="4" ref="D23:K23">SUM(D11:D22)</f>
        <v>43</v>
      </c>
      <c r="E23" s="59">
        <f t="shared" si="4"/>
        <v>49</v>
      </c>
      <c r="F23" s="59">
        <f t="shared" si="4"/>
        <v>63</v>
      </c>
      <c r="G23" s="59">
        <f t="shared" si="4"/>
        <v>112</v>
      </c>
      <c r="H23" s="59">
        <f t="shared" si="4"/>
        <v>155</v>
      </c>
      <c r="I23" s="59">
        <f t="shared" si="4"/>
        <v>210</v>
      </c>
      <c r="J23" s="59">
        <f t="shared" si="4"/>
        <v>210</v>
      </c>
      <c r="K23" s="59">
        <f t="shared" si="4"/>
        <v>0</v>
      </c>
      <c r="L23" s="60"/>
      <c r="M23" s="58">
        <f>M11+M14+M17+M20</f>
        <v>210</v>
      </c>
    </row>
    <row r="24" spans="1:11" s="58" customFormat="1" ht="11.25" customHeight="1">
      <c r="A24" s="62"/>
      <c r="B24" s="63"/>
      <c r="C24" s="64"/>
      <c r="D24" s="62"/>
      <c r="E24" s="62"/>
      <c r="F24" s="62"/>
      <c r="G24" s="62"/>
      <c r="H24" s="62"/>
      <c r="I24" s="62"/>
      <c r="J24" s="62"/>
      <c r="K24" s="62"/>
    </row>
    <row r="25" spans="1:10" ht="15">
      <c r="A25" s="55" t="s">
        <v>108</v>
      </c>
      <c r="B25" s="55"/>
      <c r="C25" s="55"/>
      <c r="D25" s="55"/>
      <c r="E25" s="55"/>
      <c r="F25" s="55"/>
      <c r="G25" s="55"/>
      <c r="H25" s="55"/>
      <c r="I25" s="55"/>
      <c r="J25" s="55"/>
    </row>
    <row r="26" spans="1:10" ht="15">
      <c r="A26" s="55"/>
      <c r="B26" s="55"/>
      <c r="C26" s="55"/>
      <c r="D26" s="55"/>
      <c r="E26" s="55"/>
      <c r="F26" s="55"/>
      <c r="G26" s="55"/>
      <c r="H26" s="55"/>
      <c r="I26" s="55"/>
      <c r="J26" s="55"/>
    </row>
    <row r="27" spans="1:10" ht="15">
      <c r="A27" s="55"/>
      <c r="B27" s="55"/>
      <c r="C27" s="55"/>
      <c r="D27" s="55"/>
      <c r="E27" s="55"/>
      <c r="F27" s="55"/>
      <c r="G27" s="55"/>
      <c r="H27" s="55"/>
      <c r="I27" s="55"/>
      <c r="J27" s="55"/>
    </row>
    <row r="28" spans="1:11" ht="15">
      <c r="A28" s="16" t="s">
        <v>971</v>
      </c>
      <c r="B28" s="55"/>
      <c r="C28" s="55"/>
      <c r="D28" s="55"/>
      <c r="E28" s="55"/>
      <c r="F28" s="55"/>
      <c r="G28" s="55"/>
      <c r="H28" s="55"/>
      <c r="I28" s="55"/>
      <c r="J28" s="985" t="s">
        <v>12</v>
      </c>
      <c r="K28" s="985"/>
    </row>
    <row r="29" spans="1:11" ht="15">
      <c r="A29" s="986" t="s">
        <v>13</v>
      </c>
      <c r="B29" s="986"/>
      <c r="C29" s="986"/>
      <c r="D29" s="986"/>
      <c r="E29" s="986"/>
      <c r="F29" s="986"/>
      <c r="G29" s="986"/>
      <c r="H29" s="986"/>
      <c r="I29" s="986"/>
      <c r="J29" s="986"/>
      <c r="K29" s="986"/>
    </row>
    <row r="30" spans="1:11" ht="15">
      <c r="A30" s="986" t="s">
        <v>19</v>
      </c>
      <c r="B30" s="986"/>
      <c r="C30" s="986"/>
      <c r="D30" s="986"/>
      <c r="E30" s="986"/>
      <c r="F30" s="986"/>
      <c r="G30" s="986"/>
      <c r="H30" s="986"/>
      <c r="I30" s="986"/>
      <c r="J30" s="986"/>
      <c r="K30" s="986"/>
    </row>
    <row r="31" spans="1:11" ht="15">
      <c r="A31" s="55"/>
      <c r="B31" s="55"/>
      <c r="C31" s="55"/>
      <c r="D31" s="55"/>
      <c r="E31" s="55"/>
      <c r="F31" s="55"/>
      <c r="G31" s="55"/>
      <c r="H31" s="55" t="s">
        <v>84</v>
      </c>
      <c r="I31" s="55"/>
      <c r="J31" s="55"/>
      <c r="K31" s="55"/>
    </row>
  </sheetData>
  <sheetProtection/>
  <mergeCells count="22">
    <mergeCell ref="C1:H1"/>
    <mergeCell ref="J1:K1"/>
    <mergeCell ref="A3:K3"/>
    <mergeCell ref="A2:K2"/>
    <mergeCell ref="L7:L9"/>
    <mergeCell ref="A5:K5"/>
    <mergeCell ref="A7:A9"/>
    <mergeCell ref="B7:B9"/>
    <mergeCell ref="C7:C9"/>
    <mergeCell ref="D7:H7"/>
    <mergeCell ref="A29:K29"/>
    <mergeCell ref="A30:K30"/>
    <mergeCell ref="M11:M13"/>
    <mergeCell ref="M14:M16"/>
    <mergeCell ref="M17:M19"/>
    <mergeCell ref="M20:M22"/>
    <mergeCell ref="J7:J9"/>
    <mergeCell ref="K7:K9"/>
    <mergeCell ref="D8:D9"/>
    <mergeCell ref="E8:G8"/>
    <mergeCell ref="I7:I9"/>
    <mergeCell ref="J28:K2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4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view="pageBreakPreview" zoomScaleSheetLayoutView="100" zoomScalePageLayoutView="0" workbookViewId="0" topLeftCell="A22">
      <selection activeCell="A6" sqref="A6:B6"/>
    </sheetView>
  </sheetViews>
  <sheetFormatPr defaultColWidth="9.140625" defaultRowHeight="12.75"/>
  <cols>
    <col min="1" max="1" width="4.7109375" style="51" customWidth="1"/>
    <col min="2" max="2" width="14.7109375" style="51" customWidth="1"/>
    <col min="3" max="3" width="11.7109375" style="51" customWidth="1"/>
    <col min="4" max="4" width="12.00390625" style="51" customWidth="1"/>
    <col min="5" max="5" width="11.8515625" style="51" customWidth="1"/>
    <col min="6" max="6" width="18.8515625" style="51" customWidth="1"/>
    <col min="7" max="7" width="10.140625" style="51" customWidth="1"/>
    <col min="8" max="8" width="14.7109375" style="51" customWidth="1"/>
    <col min="9" max="9" width="15.28125" style="51" customWidth="1"/>
    <col min="10" max="10" width="14.7109375" style="51" customWidth="1"/>
    <col min="11" max="11" width="11.8515625" style="51" customWidth="1"/>
    <col min="12" max="16384" width="9.140625" style="51" customWidth="1"/>
  </cols>
  <sheetData>
    <row r="1" spans="3:10" ht="15" customHeight="1">
      <c r="C1" s="596"/>
      <c r="D1" s="596"/>
      <c r="E1" s="596"/>
      <c r="F1" s="596"/>
      <c r="G1" s="596"/>
      <c r="H1" s="596"/>
      <c r="I1" s="178"/>
      <c r="J1" s="43" t="s">
        <v>544</v>
      </c>
    </row>
    <row r="2" spans="1:10" s="57" customFormat="1" ht="19.5" customHeight="1">
      <c r="A2" s="989" t="s">
        <v>0</v>
      </c>
      <c r="B2" s="989"/>
      <c r="C2" s="989"/>
      <c r="D2" s="989"/>
      <c r="E2" s="989"/>
      <c r="F2" s="989"/>
      <c r="G2" s="989"/>
      <c r="H2" s="989"/>
      <c r="I2" s="989"/>
      <c r="J2" s="989"/>
    </row>
    <row r="3" spans="1:10" s="57" customFormat="1" ht="19.5" customHeight="1">
      <c r="A3" s="988" t="s">
        <v>648</v>
      </c>
      <c r="B3" s="988"/>
      <c r="C3" s="988"/>
      <c r="D3" s="988"/>
      <c r="E3" s="988"/>
      <c r="F3" s="988"/>
      <c r="G3" s="988"/>
      <c r="H3" s="988"/>
      <c r="I3" s="988"/>
      <c r="J3" s="988"/>
    </row>
    <row r="4" spans="1:10" s="57" customFormat="1" ht="14.25" customHeight="1">
      <c r="A4" s="65"/>
      <c r="B4" s="65"/>
      <c r="C4" s="65"/>
      <c r="D4" s="65"/>
      <c r="E4" s="65"/>
      <c r="F4" s="65"/>
      <c r="G4" s="65"/>
      <c r="H4" s="65"/>
      <c r="I4" s="65"/>
      <c r="J4" s="65"/>
    </row>
    <row r="5" spans="1:10" s="57" customFormat="1" ht="18" customHeight="1">
      <c r="A5" s="882" t="s">
        <v>728</v>
      </c>
      <c r="B5" s="882"/>
      <c r="C5" s="882"/>
      <c r="D5" s="882"/>
      <c r="E5" s="882"/>
      <c r="F5" s="882"/>
      <c r="G5" s="882"/>
      <c r="H5" s="882"/>
      <c r="I5" s="882"/>
      <c r="J5" s="882"/>
    </row>
    <row r="6" spans="1:10" ht="15.75">
      <c r="A6" s="38" t="s">
        <v>990</v>
      </c>
      <c r="B6" s="38"/>
      <c r="C6" s="146"/>
      <c r="D6" s="146"/>
      <c r="E6" s="146"/>
      <c r="F6" s="146"/>
      <c r="G6" s="146"/>
      <c r="H6" s="146"/>
      <c r="I6" s="176"/>
      <c r="J6" s="176"/>
    </row>
    <row r="7" spans="1:11" ht="29.25" customHeight="1">
      <c r="A7" s="981" t="s">
        <v>74</v>
      </c>
      <c r="B7" s="981" t="s">
        <v>75</v>
      </c>
      <c r="C7" s="981" t="s">
        <v>76</v>
      </c>
      <c r="D7" s="981" t="s">
        <v>162</v>
      </c>
      <c r="E7" s="981"/>
      <c r="F7" s="981"/>
      <c r="G7" s="981"/>
      <c r="H7" s="981"/>
      <c r="I7" s="982" t="s">
        <v>253</v>
      </c>
      <c r="J7" s="981" t="s">
        <v>77</v>
      </c>
      <c r="K7" s="981" t="s">
        <v>234</v>
      </c>
    </row>
    <row r="8" spans="1:19" ht="33.75" customHeight="1">
      <c r="A8" s="981"/>
      <c r="B8" s="981"/>
      <c r="C8" s="981"/>
      <c r="D8" s="981" t="s">
        <v>79</v>
      </c>
      <c r="E8" s="981" t="s">
        <v>80</v>
      </c>
      <c r="F8" s="981"/>
      <c r="G8" s="981"/>
      <c r="H8" s="982" t="s">
        <v>81</v>
      </c>
      <c r="I8" s="983"/>
      <c r="J8" s="981"/>
      <c r="K8" s="981"/>
      <c r="R8" s="56"/>
      <c r="S8" s="56"/>
    </row>
    <row r="9" spans="1:11" ht="33.75" customHeight="1">
      <c r="A9" s="981"/>
      <c r="B9" s="981"/>
      <c r="C9" s="981"/>
      <c r="D9" s="981"/>
      <c r="E9" s="52" t="s">
        <v>82</v>
      </c>
      <c r="F9" s="52" t="s">
        <v>83</v>
      </c>
      <c r="G9" s="52" t="s">
        <v>18</v>
      </c>
      <c r="H9" s="984"/>
      <c r="I9" s="984"/>
      <c r="J9" s="981"/>
      <c r="K9" s="981"/>
    </row>
    <row r="10" spans="1:11" s="58" customFormat="1" ht="16.5" customHeight="1">
      <c r="A10" s="52">
        <v>1</v>
      </c>
      <c r="B10" s="52">
        <v>2</v>
      </c>
      <c r="C10" s="52">
        <v>3</v>
      </c>
      <c r="D10" s="52">
        <v>4</v>
      </c>
      <c r="E10" s="52">
        <v>5</v>
      </c>
      <c r="F10" s="52">
        <v>6</v>
      </c>
      <c r="G10" s="52">
        <v>7</v>
      </c>
      <c r="H10" s="52">
        <v>8</v>
      </c>
      <c r="I10" s="52">
        <v>9</v>
      </c>
      <c r="J10" s="52">
        <v>10</v>
      </c>
      <c r="K10" s="52">
        <v>11</v>
      </c>
    </row>
    <row r="11" spans="1:12" ht="16.5" customHeight="1">
      <c r="A11" s="59">
        <v>1</v>
      </c>
      <c r="B11" s="60" t="s">
        <v>716</v>
      </c>
      <c r="C11" s="54">
        <v>30</v>
      </c>
      <c r="D11" s="54">
        <v>0</v>
      </c>
      <c r="E11" s="54">
        <v>5</v>
      </c>
      <c r="F11" s="54">
        <v>4</v>
      </c>
      <c r="G11" s="54">
        <f>SUM(E11:F11)</f>
        <v>9</v>
      </c>
      <c r="H11" s="54">
        <f>D11+G11</f>
        <v>9</v>
      </c>
      <c r="I11" s="54">
        <f>C11-H11</f>
        <v>21</v>
      </c>
      <c r="J11" s="54">
        <f>C11-H11</f>
        <v>21</v>
      </c>
      <c r="K11" s="53"/>
      <c r="L11" s="987">
        <f>I11+I12+I13</f>
        <v>42</v>
      </c>
    </row>
    <row r="12" spans="1:12" ht="16.5" customHeight="1">
      <c r="A12" s="59">
        <v>2</v>
      </c>
      <c r="B12" s="60" t="s">
        <v>717</v>
      </c>
      <c r="C12" s="54">
        <v>31</v>
      </c>
      <c r="D12" s="54">
        <v>31</v>
      </c>
      <c r="E12" s="54">
        <v>0</v>
      </c>
      <c r="F12" s="54">
        <v>0</v>
      </c>
      <c r="G12" s="54">
        <f aca="true" t="shared" si="0" ref="G12:G22">SUM(E12:F12)</f>
        <v>0</v>
      </c>
      <c r="H12" s="54">
        <f aca="true" t="shared" si="1" ref="H12:H22">D12+G12</f>
        <v>31</v>
      </c>
      <c r="I12" s="54">
        <f aca="true" t="shared" si="2" ref="I12:I22">C12-H12</f>
        <v>0</v>
      </c>
      <c r="J12" s="54">
        <f aca="true" t="shared" si="3" ref="J12:J22">C12-H12</f>
        <v>0</v>
      </c>
      <c r="K12" s="53"/>
      <c r="L12" s="987"/>
    </row>
    <row r="13" spans="1:14" ht="16.5" customHeight="1">
      <c r="A13" s="59">
        <v>3</v>
      </c>
      <c r="B13" s="60" t="s">
        <v>718</v>
      </c>
      <c r="C13" s="54">
        <v>30</v>
      </c>
      <c r="D13" s="54">
        <v>0</v>
      </c>
      <c r="E13" s="54">
        <v>4</v>
      </c>
      <c r="F13" s="54">
        <v>5</v>
      </c>
      <c r="G13" s="54">
        <f t="shared" si="0"/>
        <v>9</v>
      </c>
      <c r="H13" s="54">
        <f t="shared" si="1"/>
        <v>9</v>
      </c>
      <c r="I13" s="54">
        <f t="shared" si="2"/>
        <v>21</v>
      </c>
      <c r="J13" s="54">
        <f t="shared" si="3"/>
        <v>21</v>
      </c>
      <c r="K13" s="60"/>
      <c r="L13" s="987"/>
      <c r="M13" s="51">
        <v>36</v>
      </c>
      <c r="N13" s="51">
        <v>36</v>
      </c>
    </row>
    <row r="14" spans="1:12" ht="16.5" customHeight="1">
      <c r="A14" s="59">
        <v>4</v>
      </c>
      <c r="B14" s="60" t="s">
        <v>719</v>
      </c>
      <c r="C14" s="54">
        <v>31</v>
      </c>
      <c r="D14" s="54">
        <v>0</v>
      </c>
      <c r="E14" s="54">
        <v>5</v>
      </c>
      <c r="F14" s="54">
        <v>4</v>
      </c>
      <c r="G14" s="54">
        <f t="shared" si="0"/>
        <v>9</v>
      </c>
      <c r="H14" s="54">
        <f t="shared" si="1"/>
        <v>9</v>
      </c>
      <c r="I14" s="54">
        <f t="shared" si="2"/>
        <v>22</v>
      </c>
      <c r="J14" s="54">
        <f t="shared" si="3"/>
        <v>22</v>
      </c>
      <c r="K14" s="60"/>
      <c r="L14" s="987">
        <f>I14+I15+I16</f>
        <v>60</v>
      </c>
    </row>
    <row r="15" spans="1:12" ht="16.5" customHeight="1">
      <c r="A15" s="59">
        <v>5</v>
      </c>
      <c r="B15" s="60" t="s">
        <v>720</v>
      </c>
      <c r="C15" s="54">
        <v>31</v>
      </c>
      <c r="D15" s="54">
        <v>0</v>
      </c>
      <c r="E15" s="54">
        <v>4</v>
      </c>
      <c r="F15" s="54">
        <v>6</v>
      </c>
      <c r="G15" s="54">
        <f t="shared" si="0"/>
        <v>10</v>
      </c>
      <c r="H15" s="54">
        <f t="shared" si="1"/>
        <v>10</v>
      </c>
      <c r="I15" s="54">
        <f t="shared" si="2"/>
        <v>21</v>
      </c>
      <c r="J15" s="54">
        <f t="shared" si="3"/>
        <v>21</v>
      </c>
      <c r="K15" s="60"/>
      <c r="L15" s="987"/>
    </row>
    <row r="16" spans="1:14" s="58" customFormat="1" ht="16.5" customHeight="1">
      <c r="A16" s="59">
        <v>6</v>
      </c>
      <c r="B16" s="60" t="s">
        <v>721</v>
      </c>
      <c r="C16" s="59">
        <v>30</v>
      </c>
      <c r="D16" s="59">
        <v>4</v>
      </c>
      <c r="E16" s="59">
        <v>5</v>
      </c>
      <c r="F16" s="59">
        <v>4</v>
      </c>
      <c r="G16" s="54">
        <f t="shared" si="0"/>
        <v>9</v>
      </c>
      <c r="H16" s="54">
        <f t="shared" si="1"/>
        <v>13</v>
      </c>
      <c r="I16" s="54">
        <f t="shared" si="2"/>
        <v>17</v>
      </c>
      <c r="J16" s="54">
        <f t="shared" si="3"/>
        <v>17</v>
      </c>
      <c r="K16" s="60"/>
      <c r="L16" s="987"/>
      <c r="M16" s="51">
        <v>57</v>
      </c>
      <c r="N16" s="51">
        <v>61</v>
      </c>
    </row>
    <row r="17" spans="1:14" s="58" customFormat="1" ht="16.5" customHeight="1">
      <c r="A17" s="59">
        <v>7</v>
      </c>
      <c r="B17" s="60" t="s">
        <v>722</v>
      </c>
      <c r="C17" s="59">
        <v>31</v>
      </c>
      <c r="D17" s="59">
        <v>2</v>
      </c>
      <c r="E17" s="59">
        <v>4</v>
      </c>
      <c r="F17" s="59">
        <v>4</v>
      </c>
      <c r="G17" s="54">
        <f t="shared" si="0"/>
        <v>8</v>
      </c>
      <c r="H17" s="54">
        <f t="shared" si="1"/>
        <v>10</v>
      </c>
      <c r="I17" s="54">
        <f t="shared" si="2"/>
        <v>21</v>
      </c>
      <c r="J17" s="54">
        <f t="shared" si="3"/>
        <v>21</v>
      </c>
      <c r="K17" s="60"/>
      <c r="L17" s="987">
        <f>I17+I18+I19</f>
        <v>57</v>
      </c>
      <c r="M17" s="51"/>
      <c r="N17" s="51"/>
    </row>
    <row r="18" spans="1:12" s="58" customFormat="1" ht="16.5" customHeight="1">
      <c r="A18" s="59">
        <v>8</v>
      </c>
      <c r="B18" s="60" t="s">
        <v>723</v>
      </c>
      <c r="C18" s="59">
        <v>30</v>
      </c>
      <c r="D18" s="59">
        <v>0</v>
      </c>
      <c r="E18" s="59">
        <v>4</v>
      </c>
      <c r="F18" s="59">
        <v>6</v>
      </c>
      <c r="G18" s="54">
        <f t="shared" si="0"/>
        <v>10</v>
      </c>
      <c r="H18" s="54">
        <f t="shared" si="1"/>
        <v>10</v>
      </c>
      <c r="I18" s="54">
        <f t="shared" si="2"/>
        <v>20</v>
      </c>
      <c r="J18" s="54">
        <f t="shared" si="3"/>
        <v>20</v>
      </c>
      <c r="K18" s="60"/>
      <c r="L18" s="987"/>
    </row>
    <row r="19" spans="1:14" s="58" customFormat="1" ht="16.5" customHeight="1">
      <c r="A19" s="59">
        <v>9</v>
      </c>
      <c r="B19" s="60" t="s">
        <v>724</v>
      </c>
      <c r="C19" s="59">
        <v>31</v>
      </c>
      <c r="D19" s="59">
        <v>6</v>
      </c>
      <c r="E19" s="59">
        <v>5</v>
      </c>
      <c r="F19" s="59">
        <v>4</v>
      </c>
      <c r="G19" s="54">
        <f t="shared" si="0"/>
        <v>9</v>
      </c>
      <c r="H19" s="54">
        <f t="shared" si="1"/>
        <v>15</v>
      </c>
      <c r="I19" s="54">
        <f t="shared" si="2"/>
        <v>16</v>
      </c>
      <c r="J19" s="54">
        <f t="shared" si="3"/>
        <v>16</v>
      </c>
      <c r="K19" s="60"/>
      <c r="L19" s="987"/>
      <c r="M19" s="58">
        <v>57</v>
      </c>
      <c r="N19" s="58">
        <v>60</v>
      </c>
    </row>
    <row r="20" spans="1:12" s="58" customFormat="1" ht="16.5" customHeight="1">
      <c r="A20" s="59">
        <v>10</v>
      </c>
      <c r="B20" s="60" t="s">
        <v>725</v>
      </c>
      <c r="C20" s="59">
        <v>31</v>
      </c>
      <c r="D20" s="59">
        <v>0</v>
      </c>
      <c r="E20" s="59">
        <v>4</v>
      </c>
      <c r="F20" s="59">
        <v>8</v>
      </c>
      <c r="G20" s="54">
        <f t="shared" si="0"/>
        <v>12</v>
      </c>
      <c r="H20" s="54">
        <f t="shared" si="1"/>
        <v>12</v>
      </c>
      <c r="I20" s="54">
        <f t="shared" si="2"/>
        <v>19</v>
      </c>
      <c r="J20" s="54">
        <f t="shared" si="3"/>
        <v>19</v>
      </c>
      <c r="K20" s="60"/>
      <c r="L20" s="987">
        <f>I20+I21+I22</f>
        <v>61</v>
      </c>
    </row>
    <row r="21" spans="1:12" s="58" customFormat="1" ht="16.5" customHeight="1">
      <c r="A21" s="59">
        <v>11</v>
      </c>
      <c r="B21" s="60" t="s">
        <v>726</v>
      </c>
      <c r="C21" s="59">
        <v>28</v>
      </c>
      <c r="D21" s="52">
        <v>0</v>
      </c>
      <c r="E21" s="52">
        <v>4</v>
      </c>
      <c r="F21" s="52">
        <v>4</v>
      </c>
      <c r="G21" s="54">
        <f t="shared" si="0"/>
        <v>8</v>
      </c>
      <c r="H21" s="54">
        <f t="shared" si="1"/>
        <v>8</v>
      </c>
      <c r="I21" s="54">
        <f t="shared" si="2"/>
        <v>20</v>
      </c>
      <c r="J21" s="54">
        <f t="shared" si="3"/>
        <v>20</v>
      </c>
      <c r="K21" s="60"/>
      <c r="L21" s="987"/>
    </row>
    <row r="22" spans="1:14" s="58" customFormat="1" ht="16.5" customHeight="1">
      <c r="A22" s="59">
        <v>12</v>
      </c>
      <c r="B22" s="60" t="s">
        <v>727</v>
      </c>
      <c r="C22" s="59">
        <v>31</v>
      </c>
      <c r="D22" s="52">
        <v>0</v>
      </c>
      <c r="E22" s="52">
        <v>5</v>
      </c>
      <c r="F22" s="52">
        <v>4</v>
      </c>
      <c r="G22" s="54">
        <f t="shared" si="0"/>
        <v>9</v>
      </c>
      <c r="H22" s="54">
        <f t="shared" si="1"/>
        <v>9</v>
      </c>
      <c r="I22" s="54">
        <f t="shared" si="2"/>
        <v>22</v>
      </c>
      <c r="J22" s="54">
        <f t="shared" si="3"/>
        <v>22</v>
      </c>
      <c r="K22" s="60"/>
      <c r="L22" s="987"/>
      <c r="M22" s="58">
        <v>60</v>
      </c>
      <c r="N22" s="58">
        <v>63</v>
      </c>
    </row>
    <row r="23" spans="1:14" s="58" customFormat="1" ht="16.5" customHeight="1">
      <c r="A23" s="60"/>
      <c r="B23" s="61" t="s">
        <v>18</v>
      </c>
      <c r="C23" s="59">
        <f>SUM(C11:C22)</f>
        <v>365</v>
      </c>
      <c r="D23" s="59">
        <f aca="true" t="shared" si="4" ref="D23:J23">SUM(D11:D22)</f>
        <v>43</v>
      </c>
      <c r="E23" s="59">
        <f t="shared" si="4"/>
        <v>49</v>
      </c>
      <c r="F23" s="59">
        <f t="shared" si="4"/>
        <v>53</v>
      </c>
      <c r="G23" s="59">
        <f t="shared" si="4"/>
        <v>102</v>
      </c>
      <c r="H23" s="59">
        <f t="shared" si="4"/>
        <v>145</v>
      </c>
      <c r="I23" s="59">
        <f t="shared" si="4"/>
        <v>220</v>
      </c>
      <c r="J23" s="59">
        <f t="shared" si="4"/>
        <v>220</v>
      </c>
      <c r="K23" s="59"/>
      <c r="L23" s="58">
        <f>L11+L14+L17+L20</f>
        <v>220</v>
      </c>
      <c r="M23" s="58">
        <f>M13+M16+M19+M22</f>
        <v>210</v>
      </c>
      <c r="N23" s="58">
        <f>N13+N16+N19+N22</f>
        <v>220</v>
      </c>
    </row>
    <row r="24" spans="1:11" s="58" customFormat="1" ht="11.25" customHeight="1">
      <c r="A24" s="62"/>
      <c r="B24" s="63"/>
      <c r="C24" s="64"/>
      <c r="D24" s="62"/>
      <c r="E24" s="62"/>
      <c r="F24" s="62"/>
      <c r="G24" s="62"/>
      <c r="H24" s="62"/>
      <c r="I24" s="62"/>
      <c r="J24" s="62"/>
      <c r="K24" s="62"/>
    </row>
    <row r="25" spans="1:11" ht="15">
      <c r="A25" s="55" t="s">
        <v>108</v>
      </c>
      <c r="B25" s="55"/>
      <c r="C25" s="55"/>
      <c r="D25" s="55"/>
      <c r="E25" s="55"/>
      <c r="F25" s="55"/>
      <c r="G25" s="55"/>
      <c r="H25" s="55"/>
      <c r="I25" s="55"/>
      <c r="J25" s="504"/>
      <c r="K25" s="56"/>
    </row>
    <row r="26" spans="1:10" ht="15">
      <c r="A26" s="55"/>
      <c r="B26" s="55"/>
      <c r="C26" s="55"/>
      <c r="D26" s="55"/>
      <c r="E26" s="55"/>
      <c r="F26" s="55"/>
      <c r="G26" s="55"/>
      <c r="H26" s="55"/>
      <c r="I26" s="55"/>
      <c r="J26" s="55"/>
    </row>
    <row r="27" spans="1:10" ht="15">
      <c r="A27" s="55"/>
      <c r="B27" s="55"/>
      <c r="C27" s="55"/>
      <c r="D27" s="55"/>
      <c r="E27" s="55"/>
      <c r="F27" s="55"/>
      <c r="G27" s="55"/>
      <c r="H27" s="55"/>
      <c r="I27" s="55"/>
      <c r="J27" s="55"/>
    </row>
    <row r="28" ht="14.25">
      <c r="D28" s="51" t="s">
        <v>11</v>
      </c>
    </row>
    <row r="29" spans="1:10" ht="15">
      <c r="A29" s="16" t="s">
        <v>971</v>
      </c>
      <c r="B29" s="55"/>
      <c r="C29" s="55"/>
      <c r="D29" s="55"/>
      <c r="E29" s="55"/>
      <c r="F29" s="55"/>
      <c r="G29" s="55"/>
      <c r="H29" s="55"/>
      <c r="I29" s="55"/>
      <c r="J29" s="174" t="s">
        <v>12</v>
      </c>
    </row>
    <row r="30" spans="1:10" ht="15">
      <c r="A30" s="986" t="s">
        <v>13</v>
      </c>
      <c r="B30" s="986"/>
      <c r="C30" s="986"/>
      <c r="D30" s="986"/>
      <c r="E30" s="986"/>
      <c r="F30" s="986"/>
      <c r="G30" s="986"/>
      <c r="H30" s="986"/>
      <c r="I30" s="986"/>
      <c r="J30" s="986"/>
    </row>
    <row r="31" spans="1:10" ht="15">
      <c r="A31" s="986" t="s">
        <v>19</v>
      </c>
      <c r="B31" s="986"/>
      <c r="C31" s="986"/>
      <c r="D31" s="986"/>
      <c r="E31" s="986"/>
      <c r="F31" s="986"/>
      <c r="G31" s="986"/>
      <c r="H31" s="986"/>
      <c r="I31" s="986"/>
      <c r="J31" s="986"/>
    </row>
    <row r="32" spans="1:10" ht="15">
      <c r="A32" s="55"/>
      <c r="B32" s="55"/>
      <c r="C32" s="55"/>
      <c r="D32" s="55"/>
      <c r="E32" s="55"/>
      <c r="F32" s="55"/>
      <c r="G32" s="55"/>
      <c r="H32" s="55" t="s">
        <v>84</v>
      </c>
      <c r="I32" s="55"/>
      <c r="J32" s="55"/>
    </row>
  </sheetData>
  <sheetProtection/>
  <mergeCells count="20">
    <mergeCell ref="C1:H1"/>
    <mergeCell ref="A2:J2"/>
    <mergeCell ref="A3:J3"/>
    <mergeCell ref="A5:J5"/>
    <mergeCell ref="A30:J30"/>
    <mergeCell ref="L11:L13"/>
    <mergeCell ref="L14:L16"/>
    <mergeCell ref="L17:L19"/>
    <mergeCell ref="L20:L22"/>
    <mergeCell ref="K7:K9"/>
    <mergeCell ref="A31:J31"/>
    <mergeCell ref="A7:A9"/>
    <mergeCell ref="B7:B9"/>
    <mergeCell ref="C7:C9"/>
    <mergeCell ref="D7:H7"/>
    <mergeCell ref="J7:J9"/>
    <mergeCell ref="D8:D9"/>
    <mergeCell ref="E8:G8"/>
    <mergeCell ref="I7:I9"/>
    <mergeCell ref="H8:H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5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Normal="70" zoomScaleSheetLayoutView="100" zoomScalePageLayoutView="0" workbookViewId="0" topLeftCell="A1">
      <selection activeCell="N9" sqref="N9"/>
    </sheetView>
  </sheetViews>
  <sheetFormatPr defaultColWidth="9.140625" defaultRowHeight="12.75"/>
  <cols>
    <col min="1" max="1" width="5.57421875" style="301" customWidth="1"/>
    <col min="2" max="2" width="8.8515625" style="301" customWidth="1"/>
    <col min="3" max="3" width="10.28125" style="301" customWidth="1"/>
    <col min="4" max="4" width="8.421875" style="301" customWidth="1"/>
    <col min="5" max="6" width="9.8515625" style="301" customWidth="1"/>
    <col min="7" max="7" width="10.8515625" style="301" customWidth="1"/>
    <col min="8" max="8" width="12.8515625" style="301" customWidth="1"/>
    <col min="9" max="9" width="8.7109375" style="287" customWidth="1"/>
    <col min="10" max="11" width="8.00390625" style="287" customWidth="1"/>
    <col min="12" max="14" width="8.140625" style="287" customWidth="1"/>
    <col min="15" max="15" width="8.421875" style="287" customWidth="1"/>
    <col min="16" max="16" width="8.140625" style="287" customWidth="1"/>
    <col min="17" max="17" width="8.8515625" style="287" customWidth="1"/>
    <col min="18" max="18" width="8.140625" style="287" customWidth="1"/>
    <col min="19" max="16384" width="9.140625" style="287" customWidth="1"/>
  </cols>
  <sheetData>
    <row r="1" spans="7:18" ht="12.75" customHeight="1">
      <c r="G1" s="1002"/>
      <c r="H1" s="1002"/>
      <c r="I1" s="1002"/>
      <c r="J1" s="301"/>
      <c r="K1" s="301"/>
      <c r="L1" s="301"/>
      <c r="M1" s="301"/>
      <c r="N1" s="301"/>
      <c r="O1" s="301"/>
      <c r="P1" s="301"/>
      <c r="Q1" s="1004" t="s">
        <v>545</v>
      </c>
      <c r="R1" s="1004"/>
    </row>
    <row r="2" spans="1:18" ht="15.75">
      <c r="A2" s="1000" t="s">
        <v>0</v>
      </c>
      <c r="B2" s="1000"/>
      <c r="C2" s="1000"/>
      <c r="D2" s="1000"/>
      <c r="E2" s="1000"/>
      <c r="F2" s="1000"/>
      <c r="G2" s="1000"/>
      <c r="H2" s="1000"/>
      <c r="I2" s="1000"/>
      <c r="J2" s="1000"/>
      <c r="K2" s="1000"/>
      <c r="L2" s="1000"/>
      <c r="M2" s="1000"/>
      <c r="N2" s="1000"/>
      <c r="O2" s="1000"/>
      <c r="P2" s="1000"/>
      <c r="Q2" s="1000"/>
      <c r="R2" s="1000"/>
    </row>
    <row r="3" spans="1:18" ht="18">
      <c r="A3" s="1001" t="s">
        <v>648</v>
      </c>
      <c r="B3" s="1001"/>
      <c r="C3" s="1001"/>
      <c r="D3" s="1001"/>
      <c r="E3" s="1001"/>
      <c r="F3" s="1001"/>
      <c r="G3" s="1001"/>
      <c r="H3" s="1001"/>
      <c r="I3" s="1001"/>
      <c r="J3" s="1001"/>
      <c r="K3" s="1001"/>
      <c r="L3" s="1001"/>
      <c r="M3" s="1001"/>
      <c r="N3" s="1001"/>
      <c r="O3" s="1001"/>
      <c r="P3" s="1001"/>
      <c r="Q3" s="1001"/>
      <c r="R3" s="1001"/>
    </row>
    <row r="4" spans="1:18" ht="12.75" customHeight="1">
      <c r="A4" s="999" t="s">
        <v>735</v>
      </c>
      <c r="B4" s="999"/>
      <c r="C4" s="999"/>
      <c r="D4" s="999"/>
      <c r="E4" s="999"/>
      <c r="F4" s="999"/>
      <c r="G4" s="999"/>
      <c r="H4" s="999"/>
      <c r="I4" s="999"/>
      <c r="J4" s="999"/>
      <c r="K4" s="999"/>
      <c r="L4" s="999"/>
      <c r="M4" s="999"/>
      <c r="N4" s="999"/>
      <c r="O4" s="999"/>
      <c r="P4" s="999"/>
      <c r="Q4" s="999"/>
      <c r="R4" s="999"/>
    </row>
    <row r="5" spans="1:18" s="288" customFormat="1" ht="7.5" customHeight="1">
      <c r="A5" s="999"/>
      <c r="B5" s="999"/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  <c r="R5" s="999"/>
    </row>
    <row r="6" spans="1:18" ht="12.75">
      <c r="A6" s="1003"/>
      <c r="B6" s="1003"/>
      <c r="C6" s="1003"/>
      <c r="D6" s="1003"/>
      <c r="E6" s="1003"/>
      <c r="F6" s="1003"/>
      <c r="G6" s="1003"/>
      <c r="H6" s="1003"/>
      <c r="I6" s="1003"/>
      <c r="J6" s="1003"/>
      <c r="K6" s="1003"/>
      <c r="L6" s="1003"/>
      <c r="M6" s="1003"/>
      <c r="N6" s="1003"/>
      <c r="O6" s="1003"/>
      <c r="P6" s="1003"/>
      <c r="Q6" s="1003"/>
      <c r="R6" s="1003"/>
    </row>
    <row r="7" spans="1:18" ht="12.75">
      <c r="A7" s="38" t="s">
        <v>990</v>
      </c>
      <c r="B7" s="38"/>
      <c r="H7" s="302"/>
      <c r="I7" s="301"/>
      <c r="J7" s="301"/>
      <c r="K7" s="301"/>
      <c r="L7" s="998"/>
      <c r="M7" s="998"/>
      <c r="N7" s="998"/>
      <c r="O7" s="998"/>
      <c r="P7" s="998"/>
      <c r="Q7" s="998"/>
      <c r="R7" s="998"/>
    </row>
    <row r="8" spans="1:18" ht="24.75" customHeight="1">
      <c r="A8" s="899" t="s">
        <v>2</v>
      </c>
      <c r="B8" s="899" t="s">
        <v>3</v>
      </c>
      <c r="C8" s="991" t="s">
        <v>499</v>
      </c>
      <c r="D8" s="992"/>
      <c r="E8" s="992"/>
      <c r="F8" s="992"/>
      <c r="G8" s="993"/>
      <c r="H8" s="994" t="s">
        <v>85</v>
      </c>
      <c r="I8" s="991" t="s">
        <v>86</v>
      </c>
      <c r="J8" s="992"/>
      <c r="K8" s="992"/>
      <c r="L8" s="993"/>
      <c r="M8" s="991" t="s">
        <v>729</v>
      </c>
      <c r="N8" s="992"/>
      <c r="O8" s="992"/>
      <c r="P8" s="992"/>
      <c r="Q8" s="992"/>
      <c r="R8" s="992"/>
    </row>
    <row r="9" spans="1:18" ht="44.25" customHeight="1">
      <c r="A9" s="899"/>
      <c r="B9" s="899"/>
      <c r="C9" s="303" t="s">
        <v>5</v>
      </c>
      <c r="D9" s="303" t="s">
        <v>6</v>
      </c>
      <c r="E9" s="303" t="s">
        <v>370</v>
      </c>
      <c r="F9" s="304" t="s">
        <v>102</v>
      </c>
      <c r="G9" s="304" t="s">
        <v>235</v>
      </c>
      <c r="H9" s="995"/>
      <c r="I9" s="303" t="s">
        <v>185</v>
      </c>
      <c r="J9" s="303" t="s">
        <v>119</v>
      </c>
      <c r="K9" s="303" t="s">
        <v>120</v>
      </c>
      <c r="L9" s="303" t="s">
        <v>449</v>
      </c>
      <c r="M9" s="339" t="s">
        <v>18</v>
      </c>
      <c r="N9" s="574" t="s">
        <v>1043</v>
      </c>
      <c r="O9" s="339" t="s">
        <v>731</v>
      </c>
      <c r="P9" s="339" t="s">
        <v>732</v>
      </c>
      <c r="Q9" s="339" t="s">
        <v>733</v>
      </c>
      <c r="R9" s="339" t="s">
        <v>734</v>
      </c>
    </row>
    <row r="10" spans="1:18" s="289" customFormat="1" ht="12.75">
      <c r="A10" s="303">
        <v>1</v>
      </c>
      <c r="B10" s="303">
        <v>2</v>
      </c>
      <c r="C10" s="303">
        <v>3</v>
      </c>
      <c r="D10" s="303">
        <v>4</v>
      </c>
      <c r="E10" s="303">
        <v>5</v>
      </c>
      <c r="F10" s="303">
        <v>6</v>
      </c>
      <c r="G10" s="303">
        <v>7</v>
      </c>
      <c r="H10" s="303">
        <v>8</v>
      </c>
      <c r="I10" s="303">
        <v>9</v>
      </c>
      <c r="J10" s="303">
        <v>10</v>
      </c>
      <c r="K10" s="303">
        <v>11</v>
      </c>
      <c r="L10" s="303">
        <v>12</v>
      </c>
      <c r="M10" s="303">
        <v>13</v>
      </c>
      <c r="N10" s="303">
        <v>14</v>
      </c>
      <c r="O10" s="303">
        <v>15</v>
      </c>
      <c r="P10" s="303">
        <v>16</v>
      </c>
      <c r="Q10" s="303">
        <v>17</v>
      </c>
      <c r="R10" s="303">
        <v>18</v>
      </c>
    </row>
    <row r="11" spans="1:18" ht="12.75">
      <c r="A11" s="305">
        <v>1</v>
      </c>
      <c r="B11" s="21" t="s">
        <v>826</v>
      </c>
      <c r="C11" s="306">
        <v>14961</v>
      </c>
      <c r="D11" s="306">
        <v>1850</v>
      </c>
      <c r="E11" s="306"/>
      <c r="F11" s="306"/>
      <c r="G11" s="306">
        <f>C11+D11+E11+F11</f>
        <v>16811</v>
      </c>
      <c r="H11" s="307">
        <v>210</v>
      </c>
      <c r="I11" s="306">
        <f>J11</f>
        <v>353.031</v>
      </c>
      <c r="J11" s="306">
        <f>G11*H11*100/1000/1000</f>
        <v>353.031</v>
      </c>
      <c r="K11" s="306"/>
      <c r="L11" s="306"/>
      <c r="M11" s="435">
        <f>N11</f>
        <v>55.4763</v>
      </c>
      <c r="N11" s="435">
        <f>G11*22*150/1000/1000</f>
        <v>55.4763</v>
      </c>
      <c r="O11" s="306"/>
      <c r="P11" s="306"/>
      <c r="Q11" s="306"/>
      <c r="R11" s="306"/>
    </row>
    <row r="12" spans="1:18" ht="12.75">
      <c r="A12" s="305">
        <v>2</v>
      </c>
      <c r="B12" s="21" t="s">
        <v>827</v>
      </c>
      <c r="C12" s="306">
        <v>5221</v>
      </c>
      <c r="D12" s="306">
        <v>700</v>
      </c>
      <c r="E12" s="306"/>
      <c r="F12" s="306"/>
      <c r="G12" s="306">
        <f>C12+D12+E12+F12</f>
        <v>5921</v>
      </c>
      <c r="H12" s="307">
        <v>210</v>
      </c>
      <c r="I12" s="306">
        <f>J12</f>
        <v>124.341</v>
      </c>
      <c r="J12" s="306">
        <f>G12*H12*100/1000/1000</f>
        <v>124.341</v>
      </c>
      <c r="K12" s="306"/>
      <c r="L12" s="306"/>
      <c r="M12" s="435">
        <f>N12</f>
        <v>19.5393</v>
      </c>
      <c r="N12" s="435">
        <f>G12*22*150/1000/1000</f>
        <v>19.5393</v>
      </c>
      <c r="O12" s="306"/>
      <c r="P12" s="306"/>
      <c r="Q12" s="306"/>
      <c r="R12" s="306"/>
    </row>
    <row r="13" spans="1:18" ht="12.75">
      <c r="A13" s="305">
        <v>3</v>
      </c>
      <c r="B13" s="21" t="s">
        <v>831</v>
      </c>
      <c r="C13" s="306">
        <v>1332</v>
      </c>
      <c r="D13" s="306">
        <v>0</v>
      </c>
      <c r="E13" s="306"/>
      <c r="F13" s="306"/>
      <c r="G13" s="306">
        <f>C13+D13+E13+F13</f>
        <v>1332</v>
      </c>
      <c r="H13" s="307">
        <v>210</v>
      </c>
      <c r="I13" s="306">
        <f>J13</f>
        <v>27.972</v>
      </c>
      <c r="J13" s="306">
        <f>G13*H13*100/1000/1000</f>
        <v>27.972</v>
      </c>
      <c r="K13" s="306"/>
      <c r="L13" s="306"/>
      <c r="M13" s="435">
        <f>N13</f>
        <v>4.3956</v>
      </c>
      <c r="N13" s="435">
        <f>G13*22*150/1000/1000</f>
        <v>4.3956</v>
      </c>
      <c r="O13" s="306"/>
      <c r="P13" s="306"/>
      <c r="Q13" s="306"/>
      <c r="R13" s="306"/>
    </row>
    <row r="14" spans="1:18" ht="12.75">
      <c r="A14" s="305">
        <v>4</v>
      </c>
      <c r="B14" s="21" t="s">
        <v>829</v>
      </c>
      <c r="C14" s="306">
        <v>1933</v>
      </c>
      <c r="D14" s="306">
        <v>234</v>
      </c>
      <c r="E14" s="306"/>
      <c r="F14" s="306"/>
      <c r="G14" s="306">
        <f>C14+D14+E14+F14</f>
        <v>2167</v>
      </c>
      <c r="H14" s="307">
        <v>210</v>
      </c>
      <c r="I14" s="306">
        <f>J14</f>
        <v>45.507</v>
      </c>
      <c r="J14" s="306">
        <f>G14*H14*100/1000/1000</f>
        <v>45.507</v>
      </c>
      <c r="K14" s="306"/>
      <c r="L14" s="306"/>
      <c r="M14" s="435">
        <f>N14</f>
        <v>7.1511000000000005</v>
      </c>
      <c r="N14" s="435">
        <f>G14*22*150/1000/1000</f>
        <v>7.1511000000000005</v>
      </c>
      <c r="O14" s="306"/>
      <c r="P14" s="306"/>
      <c r="Q14" s="306"/>
      <c r="R14" s="306"/>
    </row>
    <row r="15" spans="1:18" ht="12.75">
      <c r="A15" s="305">
        <v>5</v>
      </c>
      <c r="B15" s="306"/>
      <c r="C15" s="306"/>
      <c r="D15" s="306"/>
      <c r="E15" s="306"/>
      <c r="F15" s="306"/>
      <c r="G15" s="306"/>
      <c r="H15" s="307"/>
      <c r="I15" s="306"/>
      <c r="J15" s="306"/>
      <c r="K15" s="306"/>
      <c r="L15" s="306"/>
      <c r="M15" s="435"/>
      <c r="N15" s="435"/>
      <c r="O15" s="306"/>
      <c r="P15" s="306"/>
      <c r="Q15" s="306"/>
      <c r="R15" s="306"/>
    </row>
    <row r="16" spans="1:18" ht="12.75">
      <c r="A16" s="305">
        <v>6</v>
      </c>
      <c r="B16" s="306"/>
      <c r="C16" s="306"/>
      <c r="D16" s="306"/>
      <c r="E16" s="306"/>
      <c r="F16" s="306"/>
      <c r="G16" s="306"/>
      <c r="H16" s="307"/>
      <c r="I16" s="306"/>
      <c r="J16" s="306"/>
      <c r="K16" s="306"/>
      <c r="L16" s="306"/>
      <c r="M16" s="435"/>
      <c r="N16" s="435"/>
      <c r="O16" s="306"/>
      <c r="P16" s="306"/>
      <c r="Q16" s="306"/>
      <c r="R16" s="306"/>
    </row>
    <row r="17" spans="1:18" ht="12.75">
      <c r="A17" s="305">
        <v>7</v>
      </c>
      <c r="B17" s="306"/>
      <c r="C17" s="306"/>
      <c r="D17" s="306"/>
      <c r="E17" s="306"/>
      <c r="F17" s="306"/>
      <c r="G17" s="306"/>
      <c r="H17" s="307"/>
      <c r="I17" s="306"/>
      <c r="J17" s="306"/>
      <c r="K17" s="306"/>
      <c r="L17" s="306"/>
      <c r="M17" s="435"/>
      <c r="N17" s="435"/>
      <c r="O17" s="306"/>
      <c r="P17" s="306"/>
      <c r="Q17" s="306"/>
      <c r="R17" s="306"/>
    </row>
    <row r="18" spans="1:18" ht="12.75">
      <c r="A18" s="305">
        <v>8</v>
      </c>
      <c r="B18" s="306"/>
      <c r="C18" s="306"/>
      <c r="D18" s="306"/>
      <c r="E18" s="306"/>
      <c r="F18" s="306"/>
      <c r="G18" s="306"/>
      <c r="H18" s="307"/>
      <c r="I18" s="306"/>
      <c r="J18" s="306"/>
      <c r="K18" s="306"/>
      <c r="L18" s="306"/>
      <c r="M18" s="435"/>
      <c r="N18" s="435"/>
      <c r="O18" s="306"/>
      <c r="P18" s="306"/>
      <c r="Q18" s="306"/>
      <c r="R18" s="306"/>
    </row>
    <row r="19" spans="1:18" ht="12.75">
      <c r="A19" s="305">
        <v>9</v>
      </c>
      <c r="B19" s="306"/>
      <c r="C19" s="306"/>
      <c r="D19" s="306"/>
      <c r="E19" s="306"/>
      <c r="F19" s="306"/>
      <c r="G19" s="306"/>
      <c r="H19" s="307"/>
      <c r="I19" s="306"/>
      <c r="J19" s="306"/>
      <c r="K19" s="306"/>
      <c r="L19" s="306"/>
      <c r="M19" s="435"/>
      <c r="N19" s="435"/>
      <c r="O19" s="306"/>
      <c r="P19" s="306"/>
      <c r="Q19" s="306"/>
      <c r="R19" s="306"/>
    </row>
    <row r="20" spans="1:18" ht="12.75">
      <c r="A20" s="305">
        <v>10</v>
      </c>
      <c r="B20" s="306"/>
      <c r="C20" s="306"/>
      <c r="D20" s="306"/>
      <c r="E20" s="306"/>
      <c r="F20" s="306"/>
      <c r="G20" s="306"/>
      <c r="H20" s="307"/>
      <c r="I20" s="306"/>
      <c r="J20" s="306"/>
      <c r="K20" s="306"/>
      <c r="L20" s="306"/>
      <c r="M20" s="435"/>
      <c r="N20" s="435"/>
      <c r="O20" s="306"/>
      <c r="P20" s="306"/>
      <c r="Q20" s="306"/>
      <c r="R20" s="306"/>
    </row>
    <row r="21" spans="1:18" ht="12.75">
      <c r="A21" s="305">
        <v>11</v>
      </c>
      <c r="B21" s="306"/>
      <c r="C21" s="306"/>
      <c r="D21" s="306"/>
      <c r="E21" s="306"/>
      <c r="F21" s="306"/>
      <c r="G21" s="306"/>
      <c r="H21" s="307"/>
      <c r="I21" s="306"/>
      <c r="J21" s="306"/>
      <c r="K21" s="306"/>
      <c r="L21" s="306"/>
      <c r="M21" s="435"/>
      <c r="N21" s="435"/>
      <c r="O21" s="306"/>
      <c r="P21" s="306"/>
      <c r="Q21" s="306"/>
      <c r="R21" s="306"/>
    </row>
    <row r="22" spans="1:18" ht="12.75">
      <c r="A22" s="308" t="s">
        <v>7</v>
      </c>
      <c r="B22" s="306"/>
      <c r="C22" s="306"/>
      <c r="D22" s="306"/>
      <c r="E22" s="306"/>
      <c r="F22" s="306"/>
      <c r="G22" s="306"/>
      <c r="H22" s="307"/>
      <c r="I22" s="306"/>
      <c r="J22" s="306"/>
      <c r="K22" s="306"/>
      <c r="L22" s="306"/>
      <c r="M22" s="435"/>
      <c r="N22" s="435"/>
      <c r="O22" s="306"/>
      <c r="P22" s="306"/>
      <c r="Q22" s="306"/>
      <c r="R22" s="306"/>
    </row>
    <row r="23" spans="1:18" ht="12.75">
      <c r="A23" s="308" t="s">
        <v>7</v>
      </c>
      <c r="B23" s="306"/>
      <c r="C23" s="306"/>
      <c r="D23" s="306"/>
      <c r="E23" s="306"/>
      <c r="F23" s="306"/>
      <c r="G23" s="306"/>
      <c r="H23" s="307"/>
      <c r="I23" s="306"/>
      <c r="J23" s="306"/>
      <c r="K23" s="306"/>
      <c r="L23" s="306"/>
      <c r="M23" s="435"/>
      <c r="N23" s="435"/>
      <c r="O23" s="306"/>
      <c r="P23" s="306"/>
      <c r="Q23" s="306"/>
      <c r="R23" s="306"/>
    </row>
    <row r="24" spans="1:18" ht="12.75">
      <c r="A24" s="308" t="s">
        <v>7</v>
      </c>
      <c r="B24" s="306"/>
      <c r="C24" s="306">
        <f>SUM(C11:C23)</f>
        <v>23447</v>
      </c>
      <c r="D24" s="306">
        <f aca="true" t="shared" si="0" ref="D24:I24">SUM(D11:D23)</f>
        <v>2784</v>
      </c>
      <c r="E24" s="306">
        <f t="shared" si="0"/>
        <v>0</v>
      </c>
      <c r="F24" s="306">
        <f t="shared" si="0"/>
        <v>0</v>
      </c>
      <c r="G24" s="306">
        <f t="shared" si="0"/>
        <v>26231</v>
      </c>
      <c r="H24" s="307">
        <v>210</v>
      </c>
      <c r="I24" s="306">
        <f t="shared" si="0"/>
        <v>550.851</v>
      </c>
      <c r="J24" s="306">
        <f aca="true" t="shared" si="1" ref="J24:R24">SUM(J11:J23)</f>
        <v>550.851</v>
      </c>
      <c r="K24" s="306">
        <f t="shared" si="1"/>
        <v>0</v>
      </c>
      <c r="L24" s="306">
        <f t="shared" si="1"/>
        <v>0</v>
      </c>
      <c r="M24" s="435">
        <f t="shared" si="1"/>
        <v>86.56230000000001</v>
      </c>
      <c r="N24" s="435">
        <f t="shared" si="1"/>
        <v>86.56230000000001</v>
      </c>
      <c r="O24" s="306">
        <f t="shared" si="1"/>
        <v>0</v>
      </c>
      <c r="P24" s="306">
        <f t="shared" si="1"/>
        <v>0</v>
      </c>
      <c r="Q24" s="306">
        <f t="shared" si="1"/>
        <v>0</v>
      </c>
      <c r="R24" s="306">
        <f t="shared" si="1"/>
        <v>0</v>
      </c>
    </row>
    <row r="25" spans="1:18" ht="12.75">
      <c r="A25" s="309"/>
      <c r="B25" s="309"/>
      <c r="C25" s="309"/>
      <c r="D25" s="309"/>
      <c r="E25" s="309"/>
      <c r="F25" s="309"/>
      <c r="G25" s="309"/>
      <c r="H25" s="309"/>
      <c r="I25" s="301"/>
      <c r="J25" s="301"/>
      <c r="K25" s="301"/>
      <c r="L25" s="301"/>
      <c r="M25" s="301"/>
      <c r="N25" s="301"/>
      <c r="O25" s="301"/>
      <c r="P25" s="301"/>
      <c r="Q25" s="301"/>
      <c r="R25" s="301"/>
    </row>
    <row r="26" spans="1:18" ht="12.75">
      <c r="A26" s="310" t="s">
        <v>8</v>
      </c>
      <c r="B26" s="311"/>
      <c r="C26" s="311"/>
      <c r="D26" s="309"/>
      <c r="E26" s="309"/>
      <c r="F26" s="309"/>
      <c r="G26" s="309"/>
      <c r="H26" s="309"/>
      <c r="I26" s="301"/>
      <c r="J26" s="301"/>
      <c r="K26" s="301"/>
      <c r="L26" s="301"/>
      <c r="M26" s="301"/>
      <c r="N26" s="301"/>
      <c r="O26" s="301"/>
      <c r="P26" s="301"/>
      <c r="Q26" s="301"/>
      <c r="R26" s="301"/>
    </row>
    <row r="27" spans="1:18" ht="12.75">
      <c r="A27" s="312" t="s">
        <v>9</v>
      </c>
      <c r="B27" s="312"/>
      <c r="C27" s="312"/>
      <c r="I27" s="301"/>
      <c r="J27" s="301"/>
      <c r="K27" s="301"/>
      <c r="L27" s="301"/>
      <c r="M27" s="301"/>
      <c r="N27" s="301"/>
      <c r="O27" s="301"/>
      <c r="P27" s="301"/>
      <c r="Q27" s="301"/>
      <c r="R27" s="301"/>
    </row>
    <row r="28" spans="1:18" ht="12.75">
      <c r="A28" s="312" t="s">
        <v>10</v>
      </c>
      <c r="B28" s="312"/>
      <c r="C28" s="312"/>
      <c r="I28" s="301"/>
      <c r="J28" s="301"/>
      <c r="K28" s="301"/>
      <c r="L28" s="301"/>
      <c r="M28" s="301"/>
      <c r="N28" s="301"/>
      <c r="O28" s="301"/>
      <c r="P28" s="301"/>
      <c r="Q28" s="301"/>
      <c r="R28" s="301"/>
    </row>
    <row r="29" spans="1:18" ht="12.75">
      <c r="A29" s="312"/>
      <c r="B29" s="312"/>
      <c r="C29" s="312"/>
      <c r="I29" s="301"/>
      <c r="J29" s="301"/>
      <c r="K29" s="301"/>
      <c r="L29" s="301"/>
      <c r="M29" s="301"/>
      <c r="N29" s="301"/>
      <c r="O29" s="301"/>
      <c r="P29" s="301"/>
      <c r="Q29" s="301"/>
      <c r="R29" s="301"/>
    </row>
    <row r="30" spans="1:18" ht="12.75">
      <c r="A30" s="312"/>
      <c r="B30" s="312"/>
      <c r="C30" s="312"/>
      <c r="I30" s="301"/>
      <c r="J30" s="301"/>
      <c r="K30" s="301"/>
      <c r="L30" s="301"/>
      <c r="M30" s="301"/>
      <c r="N30" s="301"/>
      <c r="O30" s="301"/>
      <c r="P30" s="301"/>
      <c r="Q30" s="301"/>
      <c r="R30" s="301"/>
    </row>
    <row r="31" spans="1:18" ht="12.75">
      <c r="A31" s="16" t="s">
        <v>971</v>
      </c>
      <c r="H31" s="312"/>
      <c r="I31" s="301"/>
      <c r="J31" s="312"/>
      <c r="K31" s="312"/>
      <c r="L31" s="312"/>
      <c r="M31" s="312"/>
      <c r="N31" s="312"/>
      <c r="O31" s="312"/>
      <c r="P31" s="312"/>
      <c r="Q31" s="312"/>
      <c r="R31" s="312"/>
    </row>
    <row r="32" spans="9:18" ht="12.75" customHeight="1">
      <c r="I32" s="312"/>
      <c r="J32" s="996" t="s">
        <v>13</v>
      </c>
      <c r="K32" s="996"/>
      <c r="L32" s="996"/>
      <c r="M32" s="996"/>
      <c r="N32" s="996"/>
      <c r="O32" s="996"/>
      <c r="P32" s="996"/>
      <c r="Q32" s="996"/>
      <c r="R32" s="996"/>
    </row>
    <row r="33" spans="9:18" ht="12.75" customHeight="1">
      <c r="I33" s="996" t="s">
        <v>87</v>
      </c>
      <c r="J33" s="996"/>
      <c r="K33" s="996"/>
      <c r="L33" s="996"/>
      <c r="M33" s="996"/>
      <c r="N33" s="996"/>
      <c r="O33" s="996"/>
      <c r="P33" s="996"/>
      <c r="Q33" s="996"/>
      <c r="R33" s="996"/>
    </row>
    <row r="34" spans="1:18" ht="12.75">
      <c r="A34" s="312"/>
      <c r="B34" s="312"/>
      <c r="I34" s="301"/>
      <c r="J34" s="312"/>
      <c r="K34" s="312"/>
      <c r="L34" s="312"/>
      <c r="M34" s="312"/>
      <c r="N34" s="312"/>
      <c r="O34" s="312"/>
      <c r="P34" s="312"/>
      <c r="Q34" s="312"/>
      <c r="R34" s="312"/>
    </row>
    <row r="36" spans="1:18" ht="12.75">
      <c r="A36" s="997"/>
      <c r="B36" s="997"/>
      <c r="C36" s="997"/>
      <c r="D36" s="997"/>
      <c r="E36" s="997"/>
      <c r="F36" s="997"/>
      <c r="G36" s="997"/>
      <c r="H36" s="997"/>
      <c r="I36" s="997"/>
      <c r="J36" s="997"/>
      <c r="K36" s="997"/>
      <c r="L36" s="997"/>
      <c r="M36" s="997"/>
      <c r="N36" s="997"/>
      <c r="O36" s="997"/>
      <c r="P36" s="997"/>
      <c r="Q36" s="997"/>
      <c r="R36" s="997"/>
    </row>
  </sheetData>
  <sheetProtection/>
  <mergeCells count="16">
    <mergeCell ref="A36:R36"/>
    <mergeCell ref="L7:R7"/>
    <mergeCell ref="A4:R5"/>
    <mergeCell ref="A2:R2"/>
    <mergeCell ref="A3:R3"/>
    <mergeCell ref="G1:I1"/>
    <mergeCell ref="A6:R6"/>
    <mergeCell ref="Q1:R1"/>
    <mergeCell ref="I33:R33"/>
    <mergeCell ref="I8:L8"/>
    <mergeCell ref="A8:A9"/>
    <mergeCell ref="B8:B9"/>
    <mergeCell ref="C8:G8"/>
    <mergeCell ref="H8:H9"/>
    <mergeCell ref="J32:R32"/>
    <mergeCell ref="M8:R8"/>
  </mergeCells>
  <printOptions horizontalCentered="1"/>
  <pageMargins left="0.7086614173228347" right="0.7086614173228347" top="0.2362204724409449" bottom="0" header="0.31496062992125984" footer="0.31496062992125984"/>
  <pageSetup horizontalDpi="600" verticalDpi="600" orientation="landscape" paperSize="9" scale="84" r:id="rId1"/>
  <rowBreaks count="1" manualBreakCount="1">
    <brk id="39" max="17" man="1"/>
  </rowBreaks>
</worksheet>
</file>

<file path=xl/worksheets/sheet58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Normal="70" zoomScaleSheetLayoutView="100" zoomScalePageLayoutView="0" workbookViewId="0" topLeftCell="A9">
      <selection activeCell="N17" sqref="N17"/>
    </sheetView>
  </sheetViews>
  <sheetFormatPr defaultColWidth="9.140625" defaultRowHeight="12.75"/>
  <cols>
    <col min="1" max="1" width="5.57421875" style="301" customWidth="1"/>
    <col min="2" max="2" width="8.8515625" style="301" customWidth="1"/>
    <col min="3" max="3" width="10.28125" style="301" customWidth="1"/>
    <col min="4" max="4" width="8.421875" style="301" customWidth="1"/>
    <col min="5" max="6" width="9.8515625" style="301" customWidth="1"/>
    <col min="7" max="7" width="10.8515625" style="301" customWidth="1"/>
    <col min="8" max="8" width="12.8515625" style="301" customWidth="1"/>
    <col min="9" max="9" width="8.7109375" style="287" customWidth="1"/>
    <col min="10" max="11" width="8.00390625" style="287" customWidth="1"/>
    <col min="12" max="14" width="8.140625" style="287" customWidth="1"/>
    <col min="15" max="15" width="8.421875" style="287" customWidth="1"/>
    <col min="16" max="16" width="8.140625" style="287" customWidth="1"/>
    <col min="17" max="17" width="8.8515625" style="287" customWidth="1"/>
    <col min="18" max="18" width="8.140625" style="287" customWidth="1"/>
    <col min="19" max="16384" width="9.140625" style="287" customWidth="1"/>
  </cols>
  <sheetData>
    <row r="1" spans="7:18" ht="12.75" customHeight="1">
      <c r="G1" s="1002"/>
      <c r="H1" s="1002"/>
      <c r="I1" s="1002"/>
      <c r="J1" s="301"/>
      <c r="K1" s="301"/>
      <c r="L1" s="301"/>
      <c r="M1" s="301"/>
      <c r="N1" s="301"/>
      <c r="O1" s="301"/>
      <c r="P1" s="301"/>
      <c r="Q1" s="1004" t="s">
        <v>546</v>
      </c>
      <c r="R1" s="1004"/>
    </row>
    <row r="2" spans="1:18" ht="15.75">
      <c r="A2" s="1000" t="s">
        <v>0</v>
      </c>
      <c r="B2" s="1000"/>
      <c r="C2" s="1000"/>
      <c r="D2" s="1000"/>
      <c r="E2" s="1000"/>
      <c r="F2" s="1000"/>
      <c r="G2" s="1000"/>
      <c r="H2" s="1000"/>
      <c r="I2" s="1000"/>
      <c r="J2" s="1000"/>
      <c r="K2" s="1000"/>
      <c r="L2" s="1000"/>
      <c r="M2" s="1000"/>
      <c r="N2" s="1000"/>
      <c r="O2" s="1000"/>
      <c r="P2" s="1000"/>
      <c r="Q2" s="1000"/>
      <c r="R2" s="1000"/>
    </row>
    <row r="3" spans="1:18" ht="18">
      <c r="A3" s="1001" t="s">
        <v>648</v>
      </c>
      <c r="B3" s="1001"/>
      <c r="C3" s="1001"/>
      <c r="D3" s="1001"/>
      <c r="E3" s="1001"/>
      <c r="F3" s="1001"/>
      <c r="G3" s="1001"/>
      <c r="H3" s="1001"/>
      <c r="I3" s="1001"/>
      <c r="J3" s="1001"/>
      <c r="K3" s="1001"/>
      <c r="L3" s="1001"/>
      <c r="M3" s="1001"/>
      <c r="N3" s="1001"/>
      <c r="O3" s="1001"/>
      <c r="P3" s="1001"/>
      <c r="Q3" s="1001"/>
      <c r="R3" s="1001"/>
    </row>
    <row r="4" spans="1:18" ht="12.75" customHeight="1">
      <c r="A4" s="999" t="s">
        <v>737</v>
      </c>
      <c r="B4" s="999"/>
      <c r="C4" s="999"/>
      <c r="D4" s="999"/>
      <c r="E4" s="999"/>
      <c r="F4" s="999"/>
      <c r="G4" s="999"/>
      <c r="H4" s="999"/>
      <c r="I4" s="999"/>
      <c r="J4" s="999"/>
      <c r="K4" s="999"/>
      <c r="L4" s="999"/>
      <c r="M4" s="999"/>
      <c r="N4" s="999"/>
      <c r="O4" s="999"/>
      <c r="P4" s="999"/>
      <c r="Q4" s="999"/>
      <c r="R4" s="999"/>
    </row>
    <row r="5" spans="1:18" s="288" customFormat="1" ht="7.5" customHeight="1">
      <c r="A5" s="999"/>
      <c r="B5" s="999"/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  <c r="R5" s="999"/>
    </row>
    <row r="6" spans="1:18" ht="12.75">
      <c r="A6" s="1003"/>
      <c r="B6" s="1003"/>
      <c r="C6" s="1003"/>
      <c r="D6" s="1003"/>
      <c r="E6" s="1003"/>
      <c r="F6" s="1003"/>
      <c r="G6" s="1003"/>
      <c r="H6" s="1003"/>
      <c r="I6" s="1003"/>
      <c r="J6" s="1003"/>
      <c r="K6" s="1003"/>
      <c r="L6" s="1003"/>
      <c r="M6" s="1003"/>
      <c r="N6" s="1003"/>
      <c r="O6" s="1003"/>
      <c r="P6" s="1003"/>
      <c r="Q6" s="1003"/>
      <c r="R6" s="1003"/>
    </row>
    <row r="7" spans="1:18" ht="12.75">
      <c r="A7" s="38" t="s">
        <v>990</v>
      </c>
      <c r="B7" s="38"/>
      <c r="H7" s="338"/>
      <c r="I7" s="301"/>
      <c r="J7" s="301"/>
      <c r="K7" s="301"/>
      <c r="L7" s="998"/>
      <c r="M7" s="998"/>
      <c r="N7" s="998"/>
      <c r="O7" s="998"/>
      <c r="P7" s="998"/>
      <c r="Q7" s="998"/>
      <c r="R7" s="998"/>
    </row>
    <row r="8" spans="1:18" ht="30.75" customHeight="1">
      <c r="A8" s="899" t="s">
        <v>2</v>
      </c>
      <c r="B8" s="899" t="s">
        <v>3</v>
      </c>
      <c r="C8" s="991" t="s">
        <v>499</v>
      </c>
      <c r="D8" s="992"/>
      <c r="E8" s="992"/>
      <c r="F8" s="992"/>
      <c r="G8" s="993"/>
      <c r="H8" s="994" t="s">
        <v>85</v>
      </c>
      <c r="I8" s="991" t="s">
        <v>86</v>
      </c>
      <c r="J8" s="992"/>
      <c r="K8" s="992"/>
      <c r="L8" s="993"/>
      <c r="M8" s="991" t="s">
        <v>729</v>
      </c>
      <c r="N8" s="992"/>
      <c r="O8" s="992"/>
      <c r="P8" s="992"/>
      <c r="Q8" s="992"/>
      <c r="R8" s="992"/>
    </row>
    <row r="9" spans="1:18" ht="44.25" customHeight="1">
      <c r="A9" s="899"/>
      <c r="B9" s="899"/>
      <c r="C9" s="339" t="s">
        <v>5</v>
      </c>
      <c r="D9" s="339" t="s">
        <v>6</v>
      </c>
      <c r="E9" s="339" t="s">
        <v>370</v>
      </c>
      <c r="F9" s="340" t="s">
        <v>102</v>
      </c>
      <c r="G9" s="340" t="s">
        <v>235</v>
      </c>
      <c r="H9" s="995"/>
      <c r="I9" s="339" t="s">
        <v>185</v>
      </c>
      <c r="J9" s="339" t="s">
        <v>119</v>
      </c>
      <c r="K9" s="339" t="s">
        <v>120</v>
      </c>
      <c r="L9" s="339" t="s">
        <v>449</v>
      </c>
      <c r="M9" s="339" t="s">
        <v>18</v>
      </c>
      <c r="N9" s="574" t="s">
        <v>1043</v>
      </c>
      <c r="O9" s="339" t="s">
        <v>731</v>
      </c>
      <c r="P9" s="339" t="s">
        <v>732</v>
      </c>
      <c r="Q9" s="339" t="s">
        <v>733</v>
      </c>
      <c r="R9" s="339" t="s">
        <v>734</v>
      </c>
    </row>
    <row r="10" spans="1:18" s="289" customFormat="1" ht="12.75">
      <c r="A10" s="339">
        <v>1</v>
      </c>
      <c r="B10" s="339">
        <v>2</v>
      </c>
      <c r="C10" s="339">
        <v>3</v>
      </c>
      <c r="D10" s="339">
        <v>4</v>
      </c>
      <c r="E10" s="339">
        <v>5</v>
      </c>
      <c r="F10" s="339">
        <v>6</v>
      </c>
      <c r="G10" s="339">
        <v>7</v>
      </c>
      <c r="H10" s="339">
        <v>8</v>
      </c>
      <c r="I10" s="339">
        <v>9</v>
      </c>
      <c r="J10" s="339">
        <v>10</v>
      </c>
      <c r="K10" s="339">
        <v>11</v>
      </c>
      <c r="L10" s="339">
        <v>12</v>
      </c>
      <c r="M10" s="339">
        <v>13</v>
      </c>
      <c r="N10" s="339">
        <v>14</v>
      </c>
      <c r="O10" s="339">
        <v>15</v>
      </c>
      <c r="P10" s="339">
        <v>16</v>
      </c>
      <c r="Q10" s="339">
        <v>17</v>
      </c>
      <c r="R10" s="339">
        <v>18</v>
      </c>
    </row>
    <row r="11" spans="1:18" ht="12.75">
      <c r="A11" s="305">
        <v>1</v>
      </c>
      <c r="B11" s="21" t="s">
        <v>826</v>
      </c>
      <c r="C11" s="306">
        <v>11058</v>
      </c>
      <c r="D11" s="306">
        <v>2146</v>
      </c>
      <c r="E11" s="306"/>
      <c r="F11" s="306"/>
      <c r="G11" s="306">
        <f>C11+D11+E11+F11</f>
        <v>13204</v>
      </c>
      <c r="H11" s="341">
        <v>220</v>
      </c>
      <c r="I11" s="435">
        <f>J11</f>
        <v>435.732</v>
      </c>
      <c r="J11" s="435">
        <f>G11*H11*150/1000/1000</f>
        <v>435.732</v>
      </c>
      <c r="K11" s="306"/>
      <c r="L11" s="306"/>
      <c r="M11" s="435">
        <f>N11</f>
        <v>59.418</v>
      </c>
      <c r="N11" s="435">
        <f>G11*30*150/1000/1000</f>
        <v>59.418</v>
      </c>
      <c r="O11" s="306"/>
      <c r="P11" s="306"/>
      <c r="Q11" s="306"/>
      <c r="R11" s="306"/>
    </row>
    <row r="12" spans="1:18" ht="12.75">
      <c r="A12" s="305">
        <v>2</v>
      </c>
      <c r="B12" s="21" t="s">
        <v>827</v>
      </c>
      <c r="C12" s="306">
        <v>3137</v>
      </c>
      <c r="D12" s="306">
        <v>540</v>
      </c>
      <c r="E12" s="306"/>
      <c r="F12" s="306"/>
      <c r="G12" s="306">
        <f>C12+D12+E12+F12</f>
        <v>3677</v>
      </c>
      <c r="H12" s="341">
        <v>220</v>
      </c>
      <c r="I12" s="435">
        <f>J12</f>
        <v>121.341</v>
      </c>
      <c r="J12" s="435">
        <f>G12*H12*150/1000/1000</f>
        <v>121.341</v>
      </c>
      <c r="K12" s="306"/>
      <c r="L12" s="306"/>
      <c r="M12" s="435">
        <f>N12</f>
        <v>16.5465</v>
      </c>
      <c r="N12" s="435">
        <f>G12*30*150/1000/1000</f>
        <v>16.5465</v>
      </c>
      <c r="O12" s="306"/>
      <c r="P12" s="306"/>
      <c r="Q12" s="306"/>
      <c r="R12" s="306"/>
    </row>
    <row r="13" spans="1:18" ht="12.75">
      <c r="A13" s="305">
        <v>3</v>
      </c>
      <c r="B13" s="21" t="s">
        <v>831</v>
      </c>
      <c r="C13" s="306">
        <v>940</v>
      </c>
      <c r="D13" s="306">
        <v>0</v>
      </c>
      <c r="E13" s="306"/>
      <c r="F13" s="306"/>
      <c r="G13" s="306">
        <f>C13+D13+E13+F13</f>
        <v>940</v>
      </c>
      <c r="H13" s="341">
        <v>220</v>
      </c>
      <c r="I13" s="435">
        <f>J13</f>
        <v>31.02</v>
      </c>
      <c r="J13" s="435">
        <f>G13*H13*150/1000/1000</f>
        <v>31.02</v>
      </c>
      <c r="K13" s="306"/>
      <c r="L13" s="306"/>
      <c r="M13" s="435">
        <f>N13</f>
        <v>4.23</v>
      </c>
      <c r="N13" s="435">
        <f>G13*30*150/1000/1000</f>
        <v>4.23</v>
      </c>
      <c r="O13" s="306"/>
      <c r="P13" s="306"/>
      <c r="Q13" s="306"/>
      <c r="R13" s="306"/>
    </row>
    <row r="14" spans="1:18" ht="12.75">
      <c r="A14" s="305">
        <v>4</v>
      </c>
      <c r="B14" s="21" t="s">
        <v>829</v>
      </c>
      <c r="C14" s="306">
        <v>1249</v>
      </c>
      <c r="D14" s="306">
        <v>165</v>
      </c>
      <c r="E14" s="306"/>
      <c r="F14" s="306"/>
      <c r="G14" s="306">
        <f>C14+D14+E14+F14</f>
        <v>1414</v>
      </c>
      <c r="H14" s="341">
        <v>220</v>
      </c>
      <c r="I14" s="435">
        <f>J14</f>
        <v>46.662</v>
      </c>
      <c r="J14" s="435">
        <f>G14*H14*150/1000/1000</f>
        <v>46.662</v>
      </c>
      <c r="K14" s="306"/>
      <c r="L14" s="306"/>
      <c r="M14" s="435">
        <f>N14</f>
        <v>6.363</v>
      </c>
      <c r="N14" s="435">
        <f>G14*30*150/1000/1000</f>
        <v>6.363</v>
      </c>
      <c r="O14" s="306"/>
      <c r="P14" s="306"/>
      <c r="Q14" s="306"/>
      <c r="R14" s="306"/>
    </row>
    <row r="15" spans="1:18" ht="12.75">
      <c r="A15" s="305">
        <v>5</v>
      </c>
      <c r="B15" s="306"/>
      <c r="C15" s="306"/>
      <c r="D15" s="306"/>
      <c r="E15" s="306"/>
      <c r="F15" s="306"/>
      <c r="G15" s="306"/>
      <c r="H15" s="341"/>
      <c r="I15" s="435"/>
      <c r="J15" s="435"/>
      <c r="K15" s="306"/>
      <c r="L15" s="306"/>
      <c r="M15" s="435"/>
      <c r="N15" s="435"/>
      <c r="O15" s="306"/>
      <c r="P15" s="306"/>
      <c r="Q15" s="306"/>
      <c r="R15" s="306"/>
    </row>
    <row r="16" spans="1:18" ht="12.75">
      <c r="A16" s="305">
        <v>6</v>
      </c>
      <c r="B16" s="306"/>
      <c r="C16" s="306"/>
      <c r="D16" s="306"/>
      <c r="E16" s="306"/>
      <c r="F16" s="306"/>
      <c r="G16" s="306"/>
      <c r="H16" s="341"/>
      <c r="I16" s="435"/>
      <c r="J16" s="435"/>
      <c r="K16" s="306"/>
      <c r="L16" s="306"/>
      <c r="M16" s="435"/>
      <c r="N16" s="435"/>
      <c r="O16" s="306"/>
      <c r="P16" s="306"/>
      <c r="Q16" s="306"/>
      <c r="R16" s="306"/>
    </row>
    <row r="17" spans="1:18" ht="12.75">
      <c r="A17" s="305">
        <v>7</v>
      </c>
      <c r="B17" s="306"/>
      <c r="C17" s="306"/>
      <c r="D17" s="306"/>
      <c r="E17" s="306"/>
      <c r="F17" s="306"/>
      <c r="G17" s="306"/>
      <c r="H17" s="341"/>
      <c r="I17" s="435"/>
      <c r="J17" s="435"/>
      <c r="K17" s="306"/>
      <c r="L17" s="306"/>
      <c r="M17" s="435"/>
      <c r="N17" s="435"/>
      <c r="O17" s="306"/>
      <c r="P17" s="306"/>
      <c r="Q17" s="306"/>
      <c r="R17" s="306"/>
    </row>
    <row r="18" spans="1:18" ht="12.75">
      <c r="A18" s="305">
        <v>8</v>
      </c>
      <c r="B18" s="306"/>
      <c r="C18" s="306"/>
      <c r="D18" s="306"/>
      <c r="E18" s="306"/>
      <c r="F18" s="306"/>
      <c r="G18" s="306"/>
      <c r="H18" s="341"/>
      <c r="I18" s="435"/>
      <c r="J18" s="435"/>
      <c r="K18" s="306"/>
      <c r="L18" s="306"/>
      <c r="M18" s="435"/>
      <c r="N18" s="435"/>
      <c r="O18" s="306"/>
      <c r="P18" s="306"/>
      <c r="Q18" s="306"/>
      <c r="R18" s="306"/>
    </row>
    <row r="19" spans="1:18" ht="12.75">
      <c r="A19" s="305">
        <v>9</v>
      </c>
      <c r="B19" s="306"/>
      <c r="C19" s="306"/>
      <c r="D19" s="306"/>
      <c r="E19" s="306"/>
      <c r="F19" s="306"/>
      <c r="G19" s="306"/>
      <c r="H19" s="341"/>
      <c r="I19" s="435"/>
      <c r="J19" s="435"/>
      <c r="K19" s="306"/>
      <c r="L19" s="306"/>
      <c r="M19" s="435"/>
      <c r="N19" s="435"/>
      <c r="O19" s="306"/>
      <c r="P19" s="306"/>
      <c r="Q19" s="306"/>
      <c r="R19" s="306"/>
    </row>
    <row r="20" spans="1:18" ht="12.75">
      <c r="A20" s="305">
        <v>10</v>
      </c>
      <c r="B20" s="306"/>
      <c r="C20" s="306"/>
      <c r="D20" s="306"/>
      <c r="E20" s="306"/>
      <c r="F20" s="306"/>
      <c r="G20" s="306"/>
      <c r="H20" s="341"/>
      <c r="I20" s="435"/>
      <c r="J20" s="435"/>
      <c r="K20" s="306"/>
      <c r="L20" s="306"/>
      <c r="M20" s="435"/>
      <c r="N20" s="435"/>
      <c r="O20" s="306"/>
      <c r="P20" s="306"/>
      <c r="Q20" s="306"/>
      <c r="R20" s="306"/>
    </row>
    <row r="21" spans="1:18" ht="12.75">
      <c r="A21" s="305">
        <v>11</v>
      </c>
      <c r="B21" s="306"/>
      <c r="C21" s="306"/>
      <c r="D21" s="306"/>
      <c r="E21" s="306"/>
      <c r="F21" s="306"/>
      <c r="G21" s="306"/>
      <c r="H21" s="341"/>
      <c r="I21" s="435"/>
      <c r="J21" s="435"/>
      <c r="K21" s="306"/>
      <c r="L21" s="306"/>
      <c r="M21" s="435"/>
      <c r="N21" s="435"/>
      <c r="O21" s="306"/>
      <c r="P21" s="306"/>
      <c r="Q21" s="306"/>
      <c r="R21" s="306"/>
    </row>
    <row r="22" spans="1:18" ht="12.75">
      <c r="A22" s="308" t="s">
        <v>7</v>
      </c>
      <c r="B22" s="306"/>
      <c r="C22" s="306"/>
      <c r="D22" s="306"/>
      <c r="E22" s="306"/>
      <c r="F22" s="306"/>
      <c r="G22" s="306"/>
      <c r="H22" s="341"/>
      <c r="I22" s="435"/>
      <c r="J22" s="435"/>
      <c r="K22" s="306"/>
      <c r="L22" s="306"/>
      <c r="M22" s="435"/>
      <c r="N22" s="435"/>
      <c r="O22" s="306"/>
      <c r="P22" s="306"/>
      <c r="Q22" s="306"/>
      <c r="R22" s="306"/>
    </row>
    <row r="23" spans="1:18" ht="12.75">
      <c r="A23" s="308" t="s">
        <v>7</v>
      </c>
      <c r="B23" s="306"/>
      <c r="C23" s="306"/>
      <c r="D23" s="306"/>
      <c r="E23" s="306"/>
      <c r="F23" s="306"/>
      <c r="G23" s="306"/>
      <c r="H23" s="341"/>
      <c r="I23" s="435"/>
      <c r="J23" s="435"/>
      <c r="K23" s="306"/>
      <c r="L23" s="306"/>
      <c r="M23" s="435"/>
      <c r="N23" s="435"/>
      <c r="O23" s="306"/>
      <c r="P23" s="306"/>
      <c r="Q23" s="306"/>
      <c r="R23" s="306"/>
    </row>
    <row r="24" spans="1:18" ht="12.75">
      <c r="A24" s="308" t="s">
        <v>7</v>
      </c>
      <c r="B24" s="306"/>
      <c r="C24" s="306">
        <f>SUM(C11:C23)</f>
        <v>16384</v>
      </c>
      <c r="D24" s="306">
        <f aca="true" t="shared" si="0" ref="D24:J24">SUM(D11:D23)</f>
        <v>2851</v>
      </c>
      <c r="E24" s="306">
        <f t="shared" si="0"/>
        <v>0</v>
      </c>
      <c r="F24" s="306">
        <f t="shared" si="0"/>
        <v>0</v>
      </c>
      <c r="G24" s="306">
        <f t="shared" si="0"/>
        <v>19235</v>
      </c>
      <c r="H24" s="341">
        <v>220</v>
      </c>
      <c r="I24" s="435">
        <f t="shared" si="0"/>
        <v>634.755</v>
      </c>
      <c r="J24" s="435">
        <f t="shared" si="0"/>
        <v>634.755</v>
      </c>
      <c r="K24" s="306"/>
      <c r="L24" s="306"/>
      <c r="M24" s="435">
        <f>SUM(M11:M23)</f>
        <v>86.5575</v>
      </c>
      <c r="N24" s="435">
        <f>SUM(N11:N23)</f>
        <v>86.5575</v>
      </c>
      <c r="O24" s="306"/>
      <c r="P24" s="306"/>
      <c r="Q24" s="306"/>
      <c r="R24" s="306"/>
    </row>
    <row r="25" spans="1:18" ht="12.75">
      <c r="A25" s="309"/>
      <c r="B25" s="309"/>
      <c r="C25" s="309"/>
      <c r="D25" s="309"/>
      <c r="E25" s="309"/>
      <c r="F25" s="309"/>
      <c r="G25" s="309"/>
      <c r="H25" s="309"/>
      <c r="I25" s="301"/>
      <c r="J25" s="301"/>
      <c r="K25" s="301"/>
      <c r="L25" s="301"/>
      <c r="M25" s="301"/>
      <c r="N25" s="301"/>
      <c r="O25" s="301"/>
      <c r="P25" s="301"/>
      <c r="Q25" s="301"/>
      <c r="R25" s="301"/>
    </row>
    <row r="26" spans="1:18" ht="12.75">
      <c r="A26" s="310" t="s">
        <v>8</v>
      </c>
      <c r="B26" s="311"/>
      <c r="C26" s="311"/>
      <c r="D26" s="309"/>
      <c r="E26" s="309"/>
      <c r="F26" s="309"/>
      <c r="G26" s="309"/>
      <c r="H26" s="309"/>
      <c r="I26" s="301"/>
      <c r="J26" s="301"/>
      <c r="K26" s="301"/>
      <c r="L26" s="301"/>
      <c r="M26" s="301"/>
      <c r="N26" s="301"/>
      <c r="O26" s="301"/>
      <c r="P26" s="301"/>
      <c r="Q26" s="301"/>
      <c r="R26" s="301"/>
    </row>
    <row r="27" spans="1:18" ht="12.75">
      <c r="A27" s="312" t="s">
        <v>9</v>
      </c>
      <c r="B27" s="312"/>
      <c r="C27" s="312"/>
      <c r="I27" s="301"/>
      <c r="J27" s="301"/>
      <c r="K27" s="301"/>
      <c r="L27" s="301"/>
      <c r="M27" s="301"/>
      <c r="N27" s="301"/>
      <c r="O27" s="301"/>
      <c r="P27" s="301"/>
      <c r="Q27" s="301"/>
      <c r="R27" s="301"/>
    </row>
    <row r="28" spans="1:18" ht="12.75">
      <c r="A28" s="312" t="s">
        <v>10</v>
      </c>
      <c r="B28" s="312"/>
      <c r="C28" s="312"/>
      <c r="I28" s="301"/>
      <c r="J28" s="301"/>
      <c r="K28" s="301"/>
      <c r="L28" s="301"/>
      <c r="M28" s="301"/>
      <c r="N28" s="301"/>
      <c r="O28" s="301"/>
      <c r="P28" s="301"/>
      <c r="Q28" s="301"/>
      <c r="R28" s="301"/>
    </row>
    <row r="29" spans="1:18" ht="12.75">
      <c r="A29" s="312"/>
      <c r="B29" s="312"/>
      <c r="C29" s="312"/>
      <c r="I29" s="301"/>
      <c r="J29" s="301"/>
      <c r="K29" s="301"/>
      <c r="L29" s="301"/>
      <c r="M29" s="301"/>
      <c r="N29" s="301"/>
      <c r="O29" s="301"/>
      <c r="P29" s="301"/>
      <c r="Q29" s="301"/>
      <c r="R29" s="301"/>
    </row>
    <row r="30" spans="1:18" ht="12.75">
      <c r="A30" s="312"/>
      <c r="B30" s="312"/>
      <c r="C30" s="312"/>
      <c r="I30" s="301"/>
      <c r="J30" s="301"/>
      <c r="K30" s="301"/>
      <c r="L30" s="301"/>
      <c r="M30" s="301"/>
      <c r="N30" s="301"/>
      <c r="O30" s="301"/>
      <c r="P30" s="301"/>
      <c r="Q30" s="301"/>
      <c r="R30" s="301"/>
    </row>
    <row r="31" spans="1:18" ht="12.75">
      <c r="A31" s="16" t="s">
        <v>971</v>
      </c>
      <c r="H31" s="312"/>
      <c r="I31" s="301"/>
      <c r="J31" s="312"/>
      <c r="K31" s="312"/>
      <c r="L31" s="312"/>
      <c r="M31" s="312"/>
      <c r="N31" s="312"/>
      <c r="O31" s="312"/>
      <c r="P31" s="312"/>
      <c r="Q31" s="312"/>
      <c r="R31" s="312"/>
    </row>
    <row r="32" spans="9:18" ht="12.75" customHeight="1">
      <c r="I32" s="312"/>
      <c r="J32" s="996" t="s">
        <v>13</v>
      </c>
      <c r="K32" s="996"/>
      <c r="L32" s="996"/>
      <c r="M32" s="996"/>
      <c r="N32" s="996"/>
      <c r="O32" s="996"/>
      <c r="P32" s="996"/>
      <c r="Q32" s="996"/>
      <c r="R32" s="996"/>
    </row>
    <row r="33" spans="9:18" ht="12.75" customHeight="1">
      <c r="I33" s="996" t="s">
        <v>87</v>
      </c>
      <c r="J33" s="996"/>
      <c r="K33" s="996"/>
      <c r="L33" s="996"/>
      <c r="M33" s="996"/>
      <c r="N33" s="996"/>
      <c r="O33" s="996"/>
      <c r="P33" s="996"/>
      <c r="Q33" s="996"/>
      <c r="R33" s="996"/>
    </row>
    <row r="34" spans="1:18" ht="12.75">
      <c r="A34" s="312"/>
      <c r="B34" s="312"/>
      <c r="I34" s="301"/>
      <c r="J34" s="312"/>
      <c r="K34" s="312"/>
      <c r="L34" s="312"/>
      <c r="M34" s="312"/>
      <c r="N34" s="312"/>
      <c r="O34" s="312"/>
      <c r="P34" s="312"/>
      <c r="Q34" s="312"/>
      <c r="R34" s="312"/>
    </row>
    <row r="36" spans="1:18" ht="12.75">
      <c r="A36" s="997"/>
      <c r="B36" s="997"/>
      <c r="C36" s="997"/>
      <c r="D36" s="997"/>
      <c r="E36" s="997"/>
      <c r="F36" s="997"/>
      <c r="G36" s="997"/>
      <c r="H36" s="997"/>
      <c r="I36" s="997"/>
      <c r="J36" s="997"/>
      <c r="K36" s="997"/>
      <c r="L36" s="997"/>
      <c r="M36" s="997"/>
      <c r="N36" s="997"/>
      <c r="O36" s="997"/>
      <c r="P36" s="997"/>
      <c r="Q36" s="997"/>
      <c r="R36" s="997"/>
    </row>
  </sheetData>
  <sheetProtection/>
  <mergeCells count="16">
    <mergeCell ref="J32:R32"/>
    <mergeCell ref="I33:R33"/>
    <mergeCell ref="A36:R36"/>
    <mergeCell ref="Q1:R1"/>
    <mergeCell ref="A8:A9"/>
    <mergeCell ref="B8:B9"/>
    <mergeCell ref="C8:G8"/>
    <mergeCell ref="H8:H9"/>
    <mergeCell ref="I8:L8"/>
    <mergeCell ref="M8:R8"/>
    <mergeCell ref="G1:I1"/>
    <mergeCell ref="A2:R2"/>
    <mergeCell ref="A3:R3"/>
    <mergeCell ref="A4:R5"/>
    <mergeCell ref="A6:R6"/>
    <mergeCell ref="L7:R7"/>
  </mergeCells>
  <printOptions horizontalCentered="1"/>
  <pageMargins left="0.7086614173228347" right="0.7086614173228347" top="0.2362204724409449" bottom="0" header="0.31496062992125984" footer="0.31496062992125984"/>
  <pageSetup horizontalDpi="600" verticalDpi="600" orientation="landscape" paperSize="9" scale="84" r:id="rId1"/>
  <rowBreaks count="1" manualBreakCount="1">
    <brk id="36" max="17" man="1"/>
  </rowBreaks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view="pageBreakPreview" zoomScaleNormal="70" zoomScaleSheetLayoutView="100" zoomScalePageLayoutView="0" workbookViewId="0" topLeftCell="A1">
      <selection activeCell="A7" sqref="A7:B7"/>
    </sheetView>
  </sheetViews>
  <sheetFormatPr defaultColWidth="9.140625" defaultRowHeight="12.75"/>
  <cols>
    <col min="1" max="1" width="5.57421875" style="301" customWidth="1"/>
    <col min="2" max="2" width="8.8515625" style="301" customWidth="1"/>
    <col min="3" max="3" width="10.28125" style="301" customWidth="1"/>
    <col min="4" max="4" width="12.8515625" style="301" customWidth="1"/>
    <col min="5" max="5" width="8.7109375" style="287" customWidth="1"/>
    <col min="6" max="7" width="8.00390625" style="287" customWidth="1"/>
    <col min="8" max="10" width="8.140625" style="287" customWidth="1"/>
    <col min="11" max="11" width="8.421875" style="287" customWidth="1"/>
    <col min="12" max="12" width="8.140625" style="287" customWidth="1"/>
    <col min="13" max="13" width="8.8515625" style="287" customWidth="1"/>
    <col min="14" max="14" width="8.140625" style="287" customWidth="1"/>
    <col min="15" max="16384" width="9.140625" style="287" customWidth="1"/>
  </cols>
  <sheetData>
    <row r="1" spans="4:14" ht="12.75" customHeight="1">
      <c r="D1" s="1002"/>
      <c r="E1" s="1002"/>
      <c r="F1" s="301"/>
      <c r="G1" s="301"/>
      <c r="H1" s="301"/>
      <c r="I1" s="301"/>
      <c r="J1" s="301"/>
      <c r="K1" s="301"/>
      <c r="L1" s="301"/>
      <c r="M1" s="1004" t="s">
        <v>547</v>
      </c>
      <c r="N1" s="1004"/>
    </row>
    <row r="2" spans="1:14" ht="15.75">
      <c r="A2" s="1000" t="s">
        <v>0</v>
      </c>
      <c r="B2" s="1000"/>
      <c r="C2" s="1000"/>
      <c r="D2" s="1000"/>
      <c r="E2" s="1000"/>
      <c r="F2" s="1000"/>
      <c r="G2" s="1000"/>
      <c r="H2" s="1000"/>
      <c r="I2" s="1000"/>
      <c r="J2" s="1000"/>
      <c r="K2" s="1000"/>
      <c r="L2" s="1000"/>
      <c r="M2" s="1000"/>
      <c r="N2" s="1000"/>
    </row>
    <row r="3" spans="1:14" ht="18">
      <c r="A3" s="1001" t="s">
        <v>648</v>
      </c>
      <c r="B3" s="1001"/>
      <c r="C3" s="1001"/>
      <c r="D3" s="1001"/>
      <c r="E3" s="1001"/>
      <c r="F3" s="1001"/>
      <c r="G3" s="1001"/>
      <c r="H3" s="1001"/>
      <c r="I3" s="1001"/>
      <c r="J3" s="1001"/>
      <c r="K3" s="1001"/>
      <c r="L3" s="1001"/>
      <c r="M3" s="1001"/>
      <c r="N3" s="1001"/>
    </row>
    <row r="4" spans="1:14" ht="12.75" customHeight="1">
      <c r="A4" s="999" t="s">
        <v>738</v>
      </c>
      <c r="B4" s="999"/>
      <c r="C4" s="999"/>
      <c r="D4" s="999"/>
      <c r="E4" s="999"/>
      <c r="F4" s="999"/>
      <c r="G4" s="999"/>
      <c r="H4" s="999"/>
      <c r="I4" s="999"/>
      <c r="J4" s="999"/>
      <c r="K4" s="999"/>
      <c r="L4" s="999"/>
      <c r="M4" s="999"/>
      <c r="N4" s="999"/>
    </row>
    <row r="5" spans="1:14" s="288" customFormat="1" ht="7.5" customHeight="1">
      <c r="A5" s="999"/>
      <c r="B5" s="999"/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</row>
    <row r="6" spans="1:14" ht="12.75">
      <c r="A6" s="1003"/>
      <c r="B6" s="1003"/>
      <c r="C6" s="1003"/>
      <c r="D6" s="1003"/>
      <c r="E6" s="1003"/>
      <c r="F6" s="1003"/>
      <c r="G6" s="1003"/>
      <c r="H6" s="1003"/>
      <c r="I6" s="1003"/>
      <c r="J6" s="1003"/>
      <c r="K6" s="1003"/>
      <c r="L6" s="1003"/>
      <c r="M6" s="1003"/>
      <c r="N6" s="1003"/>
    </row>
    <row r="7" spans="1:14" ht="12.75">
      <c r="A7" s="38" t="s">
        <v>990</v>
      </c>
      <c r="B7" s="38"/>
      <c r="D7" s="338"/>
      <c r="E7" s="301"/>
      <c r="F7" s="301"/>
      <c r="G7" s="301"/>
      <c r="H7" s="998"/>
      <c r="I7" s="998"/>
      <c r="J7" s="998"/>
      <c r="K7" s="998"/>
      <c r="L7" s="998"/>
      <c r="M7" s="998"/>
      <c r="N7" s="998"/>
    </row>
    <row r="8" spans="1:14" ht="30.75" customHeight="1">
      <c r="A8" s="899" t="s">
        <v>2</v>
      </c>
      <c r="B8" s="899" t="s">
        <v>3</v>
      </c>
      <c r="C8" s="1005" t="s">
        <v>499</v>
      </c>
      <c r="D8" s="994" t="s">
        <v>85</v>
      </c>
      <c r="E8" s="991" t="s">
        <v>86</v>
      </c>
      <c r="F8" s="992"/>
      <c r="G8" s="992"/>
      <c r="H8" s="993"/>
      <c r="I8" s="991" t="s">
        <v>729</v>
      </c>
      <c r="J8" s="992"/>
      <c r="K8" s="992"/>
      <c r="L8" s="992"/>
      <c r="M8" s="992"/>
      <c r="N8" s="992"/>
    </row>
    <row r="9" spans="1:14" ht="44.25" customHeight="1">
      <c r="A9" s="899"/>
      <c r="B9" s="899"/>
      <c r="C9" s="1006"/>
      <c r="D9" s="995"/>
      <c r="E9" s="339" t="s">
        <v>185</v>
      </c>
      <c r="F9" s="339" t="s">
        <v>119</v>
      </c>
      <c r="G9" s="339" t="s">
        <v>120</v>
      </c>
      <c r="H9" s="339" t="s">
        <v>449</v>
      </c>
      <c r="I9" s="339" t="s">
        <v>18</v>
      </c>
      <c r="J9" s="339" t="s">
        <v>730</v>
      </c>
      <c r="K9" s="339" t="s">
        <v>731</v>
      </c>
      <c r="L9" s="339" t="s">
        <v>732</v>
      </c>
      <c r="M9" s="339" t="s">
        <v>733</v>
      </c>
      <c r="N9" s="339" t="s">
        <v>734</v>
      </c>
    </row>
    <row r="10" spans="1:14" s="289" customFormat="1" ht="12.75">
      <c r="A10" s="339">
        <v>1</v>
      </c>
      <c r="B10" s="339">
        <v>2</v>
      </c>
      <c r="C10" s="339">
        <v>3</v>
      </c>
      <c r="D10" s="339">
        <v>8</v>
      </c>
      <c r="E10" s="339">
        <v>9</v>
      </c>
      <c r="F10" s="339">
        <v>10</v>
      </c>
      <c r="G10" s="339">
        <v>11</v>
      </c>
      <c r="H10" s="339">
        <v>12</v>
      </c>
      <c r="I10" s="339">
        <v>13</v>
      </c>
      <c r="J10" s="339">
        <v>14</v>
      </c>
      <c r="K10" s="339">
        <v>15</v>
      </c>
      <c r="L10" s="339">
        <v>16</v>
      </c>
      <c r="M10" s="339">
        <v>17</v>
      </c>
      <c r="N10" s="339">
        <v>18</v>
      </c>
    </row>
    <row r="11" spans="1:14" ht="12.75" customHeight="1">
      <c r="A11" s="305">
        <v>1</v>
      </c>
      <c r="B11" s="21" t="s">
        <v>826</v>
      </c>
      <c r="C11" s="1007" t="s">
        <v>859</v>
      </c>
      <c r="D11" s="1007"/>
      <c r="E11" s="1007"/>
      <c r="F11" s="1007"/>
      <c r="G11" s="1007"/>
      <c r="H11" s="1007"/>
      <c r="I11" s="1007"/>
      <c r="J11" s="1007"/>
      <c r="K11" s="1007"/>
      <c r="L11" s="1007"/>
      <c r="M11" s="1007"/>
      <c r="N11" s="1007"/>
    </row>
    <row r="12" spans="1:14" ht="12.75" customHeight="1">
      <c r="A12" s="305">
        <v>2</v>
      </c>
      <c r="B12" s="21" t="s">
        <v>827</v>
      </c>
      <c r="C12" s="1007"/>
      <c r="D12" s="1007"/>
      <c r="E12" s="1007"/>
      <c r="F12" s="1007"/>
      <c r="G12" s="1007"/>
      <c r="H12" s="1007"/>
      <c r="I12" s="1007"/>
      <c r="J12" s="1007"/>
      <c r="K12" s="1007"/>
      <c r="L12" s="1007"/>
      <c r="M12" s="1007"/>
      <c r="N12" s="1007"/>
    </row>
    <row r="13" spans="1:14" ht="12.75" customHeight="1">
      <c r="A13" s="305">
        <v>3</v>
      </c>
      <c r="B13" s="21" t="s">
        <v>831</v>
      </c>
      <c r="C13" s="1007"/>
      <c r="D13" s="1007"/>
      <c r="E13" s="1007"/>
      <c r="F13" s="1007"/>
      <c r="G13" s="1007"/>
      <c r="H13" s="1007"/>
      <c r="I13" s="1007"/>
      <c r="J13" s="1007"/>
      <c r="K13" s="1007"/>
      <c r="L13" s="1007"/>
      <c r="M13" s="1007"/>
      <c r="N13" s="1007"/>
    </row>
    <row r="14" spans="1:14" ht="12.75" customHeight="1">
      <c r="A14" s="305">
        <v>4</v>
      </c>
      <c r="B14" s="21" t="s">
        <v>829</v>
      </c>
      <c r="C14" s="1007"/>
      <c r="D14" s="1007"/>
      <c r="E14" s="1007"/>
      <c r="F14" s="1007"/>
      <c r="G14" s="1007"/>
      <c r="H14" s="1007"/>
      <c r="I14" s="1007"/>
      <c r="J14" s="1007"/>
      <c r="K14" s="1007"/>
      <c r="L14" s="1007"/>
      <c r="M14" s="1007"/>
      <c r="N14" s="1007"/>
    </row>
    <row r="15" spans="1:14" ht="12.75" customHeight="1">
      <c r="A15" s="305">
        <v>5</v>
      </c>
      <c r="B15" s="306"/>
      <c r="C15" s="1007"/>
      <c r="D15" s="1007"/>
      <c r="E15" s="1007"/>
      <c r="F15" s="1007"/>
      <c r="G15" s="1007"/>
      <c r="H15" s="1007"/>
      <c r="I15" s="1007"/>
      <c r="J15" s="1007"/>
      <c r="K15" s="1007"/>
      <c r="L15" s="1007"/>
      <c r="M15" s="1007"/>
      <c r="N15" s="1007"/>
    </row>
    <row r="16" spans="1:14" ht="12.75" customHeight="1">
      <c r="A16" s="305">
        <v>6</v>
      </c>
      <c r="B16" s="306"/>
      <c r="C16" s="1007"/>
      <c r="D16" s="1007"/>
      <c r="E16" s="1007"/>
      <c r="F16" s="1007"/>
      <c r="G16" s="1007"/>
      <c r="H16" s="1007"/>
      <c r="I16" s="1007"/>
      <c r="J16" s="1007"/>
      <c r="K16" s="1007"/>
      <c r="L16" s="1007"/>
      <c r="M16" s="1007"/>
      <c r="N16" s="1007"/>
    </row>
    <row r="17" spans="1:14" ht="12.75">
      <c r="A17" s="305">
        <v>7</v>
      </c>
      <c r="B17" s="306"/>
      <c r="C17" s="306"/>
      <c r="D17" s="341"/>
      <c r="E17" s="306"/>
      <c r="F17" s="306"/>
      <c r="G17" s="306"/>
      <c r="H17" s="306"/>
      <c r="I17" s="306"/>
      <c r="J17" s="306"/>
      <c r="K17" s="306"/>
      <c r="L17" s="306"/>
      <c r="M17" s="306"/>
      <c r="N17" s="306"/>
    </row>
    <row r="18" spans="1:14" ht="12.75">
      <c r="A18" s="305">
        <v>8</v>
      </c>
      <c r="B18" s="306"/>
      <c r="C18" s="306"/>
      <c r="D18" s="341"/>
      <c r="E18" s="306"/>
      <c r="F18" s="306"/>
      <c r="G18" s="306"/>
      <c r="H18" s="306"/>
      <c r="I18" s="306"/>
      <c r="J18" s="306"/>
      <c r="K18" s="306"/>
      <c r="L18" s="306"/>
      <c r="M18" s="306"/>
      <c r="N18" s="306"/>
    </row>
    <row r="19" spans="1:14" ht="12.75">
      <c r="A19" s="305">
        <v>9</v>
      </c>
      <c r="B19" s="306"/>
      <c r="C19" s="306"/>
      <c r="D19" s="341"/>
      <c r="E19" s="306"/>
      <c r="F19" s="306"/>
      <c r="G19" s="306"/>
      <c r="H19" s="306"/>
      <c r="I19" s="306"/>
      <c r="J19" s="306"/>
      <c r="K19" s="306"/>
      <c r="L19" s="306"/>
      <c r="M19" s="306"/>
      <c r="N19" s="306"/>
    </row>
    <row r="20" spans="1:14" ht="12.75">
      <c r="A20" s="305">
        <v>10</v>
      </c>
      <c r="B20" s="306"/>
      <c r="C20" s="306"/>
      <c r="D20" s="341"/>
      <c r="E20" s="306"/>
      <c r="F20" s="306"/>
      <c r="G20" s="306"/>
      <c r="H20" s="306"/>
      <c r="I20" s="306"/>
      <c r="J20" s="306"/>
      <c r="K20" s="306"/>
      <c r="L20" s="306"/>
      <c r="M20" s="306"/>
      <c r="N20" s="306"/>
    </row>
    <row r="21" spans="1:14" ht="12.75">
      <c r="A21" s="305">
        <v>11</v>
      </c>
      <c r="B21" s="306"/>
      <c r="C21" s="306"/>
      <c r="D21" s="341"/>
      <c r="E21" s="306"/>
      <c r="F21" s="306"/>
      <c r="G21" s="306"/>
      <c r="H21" s="306"/>
      <c r="I21" s="306"/>
      <c r="J21" s="306"/>
      <c r="K21" s="306"/>
      <c r="L21" s="306"/>
      <c r="M21" s="306"/>
      <c r="N21" s="306"/>
    </row>
    <row r="22" spans="1:14" ht="12.75">
      <c r="A22" s="308" t="s">
        <v>7</v>
      </c>
      <c r="B22" s="306"/>
      <c r="C22" s="306"/>
      <c r="D22" s="341"/>
      <c r="E22" s="306"/>
      <c r="F22" s="306"/>
      <c r="G22" s="306"/>
      <c r="H22" s="306"/>
      <c r="I22" s="306"/>
      <c r="J22" s="306"/>
      <c r="K22" s="306"/>
      <c r="L22" s="306"/>
      <c r="M22" s="306"/>
      <c r="N22" s="306"/>
    </row>
    <row r="23" spans="1:14" ht="12.75">
      <c r="A23" s="308" t="s">
        <v>7</v>
      </c>
      <c r="B23" s="306"/>
      <c r="C23" s="306"/>
      <c r="D23" s="341"/>
      <c r="E23" s="306"/>
      <c r="F23" s="306"/>
      <c r="G23" s="306"/>
      <c r="H23" s="306"/>
      <c r="I23" s="306"/>
      <c r="J23" s="306"/>
      <c r="K23" s="306"/>
      <c r="L23" s="306"/>
      <c r="M23" s="306"/>
      <c r="N23" s="306"/>
    </row>
    <row r="24" spans="1:14" ht="12.75">
      <c r="A24" s="308" t="s">
        <v>7</v>
      </c>
      <c r="B24" s="306"/>
      <c r="C24" s="306"/>
      <c r="D24" s="341"/>
      <c r="E24" s="306"/>
      <c r="F24" s="306"/>
      <c r="G24" s="306"/>
      <c r="H24" s="306"/>
      <c r="I24" s="306"/>
      <c r="J24" s="306"/>
      <c r="K24" s="306"/>
      <c r="L24" s="306"/>
      <c r="M24" s="306"/>
      <c r="N24" s="306"/>
    </row>
    <row r="25" spans="1:14" ht="12.75">
      <c r="A25" s="309"/>
      <c r="B25" s="309"/>
      <c r="C25" s="309"/>
      <c r="D25" s="309"/>
      <c r="E25" s="301"/>
      <c r="F25" s="301"/>
      <c r="G25" s="301"/>
      <c r="H25" s="301"/>
      <c r="I25" s="301"/>
      <c r="J25" s="301"/>
      <c r="K25" s="301"/>
      <c r="L25" s="301"/>
      <c r="M25" s="301"/>
      <c r="N25" s="301"/>
    </row>
    <row r="26" spans="1:14" ht="12.75">
      <c r="A26" s="310" t="s">
        <v>8</v>
      </c>
      <c r="B26" s="311"/>
      <c r="C26" s="311"/>
      <c r="D26" s="309"/>
      <c r="E26" s="301"/>
      <c r="F26" s="301"/>
      <c r="G26" s="301"/>
      <c r="H26" s="301"/>
      <c r="I26" s="301"/>
      <c r="J26" s="301"/>
      <c r="K26" s="301"/>
      <c r="L26" s="301"/>
      <c r="M26" s="301"/>
      <c r="N26" s="301"/>
    </row>
    <row r="27" spans="1:14" ht="12.75">
      <c r="A27" s="312" t="s">
        <v>9</v>
      </c>
      <c r="B27" s="312"/>
      <c r="C27" s="312"/>
      <c r="E27" s="301"/>
      <c r="F27" s="301"/>
      <c r="G27" s="301"/>
      <c r="H27" s="301"/>
      <c r="I27" s="301"/>
      <c r="J27" s="301"/>
      <c r="K27" s="301"/>
      <c r="L27" s="301"/>
      <c r="M27" s="301"/>
      <c r="N27" s="301"/>
    </row>
    <row r="28" spans="1:14" ht="12.75">
      <c r="A28" s="312" t="s">
        <v>10</v>
      </c>
      <c r="B28" s="312"/>
      <c r="C28" s="312"/>
      <c r="E28" s="301"/>
      <c r="F28" s="301"/>
      <c r="G28" s="301"/>
      <c r="H28" s="301"/>
      <c r="I28" s="301"/>
      <c r="J28" s="301"/>
      <c r="K28" s="301"/>
      <c r="L28" s="301"/>
      <c r="M28" s="301"/>
      <c r="N28" s="301"/>
    </row>
    <row r="29" spans="1:14" ht="12.75">
      <c r="A29" s="312"/>
      <c r="B29" s="312"/>
      <c r="C29" s="312"/>
      <c r="E29" s="301"/>
      <c r="F29" s="301"/>
      <c r="G29" s="301"/>
      <c r="H29" s="301"/>
      <c r="I29" s="301"/>
      <c r="J29" s="301"/>
      <c r="K29" s="301"/>
      <c r="L29" s="301"/>
      <c r="M29" s="301"/>
      <c r="N29" s="301"/>
    </row>
    <row r="30" spans="1:14" ht="12.75">
      <c r="A30" s="312"/>
      <c r="B30" s="312"/>
      <c r="C30" s="312"/>
      <c r="E30" s="301"/>
      <c r="F30" s="301"/>
      <c r="G30" s="301"/>
      <c r="H30" s="301"/>
      <c r="I30" s="301"/>
      <c r="J30" s="301"/>
      <c r="K30" s="301"/>
      <c r="L30" s="301"/>
      <c r="M30" s="301"/>
      <c r="N30" s="301"/>
    </row>
    <row r="31" spans="1:14" ht="12.75">
      <c r="A31" s="16" t="s">
        <v>971</v>
      </c>
      <c r="D31" s="312"/>
      <c r="E31" s="301"/>
      <c r="F31" s="312"/>
      <c r="G31" s="312"/>
      <c r="H31" s="312"/>
      <c r="I31" s="312"/>
      <c r="J31" s="312"/>
      <c r="K31" s="312"/>
      <c r="L31" s="312"/>
      <c r="M31" s="312"/>
      <c r="N31" s="312"/>
    </row>
    <row r="32" spans="5:14" ht="12.75" customHeight="1">
      <c r="E32" s="312"/>
      <c r="F32" s="996" t="s">
        <v>13</v>
      </c>
      <c r="G32" s="996"/>
      <c r="H32" s="996"/>
      <c r="I32" s="996"/>
      <c r="J32" s="996"/>
      <c r="K32" s="996"/>
      <c r="L32" s="996"/>
      <c r="M32" s="996"/>
      <c r="N32" s="996"/>
    </row>
    <row r="33" spans="5:14" ht="12.75" customHeight="1">
      <c r="E33" s="996" t="s">
        <v>87</v>
      </c>
      <c r="F33" s="996"/>
      <c r="G33" s="996"/>
      <c r="H33" s="996"/>
      <c r="I33" s="996"/>
      <c r="J33" s="996"/>
      <c r="K33" s="996"/>
      <c r="L33" s="996"/>
      <c r="M33" s="996"/>
      <c r="N33" s="996"/>
    </row>
    <row r="34" spans="1:14" ht="12.75">
      <c r="A34" s="312"/>
      <c r="B34" s="312"/>
      <c r="E34" s="301"/>
      <c r="F34" s="312"/>
      <c r="G34" s="312"/>
      <c r="H34" s="312"/>
      <c r="I34" s="312"/>
      <c r="J34" s="312"/>
      <c r="K34" s="312"/>
      <c r="L34" s="312"/>
      <c r="M34" s="312"/>
      <c r="N34" s="312"/>
    </row>
    <row r="36" spans="1:14" ht="12.75">
      <c r="A36" s="997"/>
      <c r="B36" s="997"/>
      <c r="C36" s="997"/>
      <c r="D36" s="997"/>
      <c r="E36" s="997"/>
      <c r="F36" s="997"/>
      <c r="G36" s="997"/>
      <c r="H36" s="997"/>
      <c r="I36" s="997"/>
      <c r="J36" s="997"/>
      <c r="K36" s="997"/>
      <c r="L36" s="997"/>
      <c r="M36" s="997"/>
      <c r="N36" s="997"/>
    </row>
  </sheetData>
  <sheetProtection/>
  <mergeCells count="17">
    <mergeCell ref="I8:N8"/>
    <mergeCell ref="A6:N6"/>
    <mergeCell ref="D1:E1"/>
    <mergeCell ref="M1:N1"/>
    <mergeCell ref="A2:N2"/>
    <mergeCell ref="A3:N3"/>
    <mergeCell ref="A4:N5"/>
    <mergeCell ref="F32:N32"/>
    <mergeCell ref="E33:N33"/>
    <mergeCell ref="A36:N36"/>
    <mergeCell ref="C8:C9"/>
    <mergeCell ref="H7:N7"/>
    <mergeCell ref="A8:A9"/>
    <mergeCell ref="B8:B9"/>
    <mergeCell ref="D8:D9"/>
    <mergeCell ref="E8:H8"/>
    <mergeCell ref="C11:N1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42"/>
  <sheetViews>
    <sheetView view="pageBreakPreview" zoomScale="80" zoomScaleNormal="70" zoomScaleSheetLayoutView="80" zoomScalePageLayoutView="0" workbookViewId="0" topLeftCell="A6">
      <selection activeCell="E16" sqref="E16:F19"/>
    </sheetView>
  </sheetViews>
  <sheetFormatPr defaultColWidth="9.140625" defaultRowHeight="12.75"/>
  <cols>
    <col min="1" max="1" width="7.28125" style="213" customWidth="1"/>
    <col min="2" max="2" width="26.00390625" style="213" customWidth="1"/>
    <col min="3" max="5" width="8.28125" style="213" customWidth="1"/>
    <col min="6" max="6" width="16.00390625" style="213" customWidth="1"/>
    <col min="7" max="9" width="10.7109375" style="213" customWidth="1"/>
    <col min="10" max="10" width="13.57421875" style="213" customWidth="1"/>
    <col min="11" max="13" width="9.140625" style="213" customWidth="1"/>
    <col min="14" max="14" width="12.00390625" style="213" customWidth="1"/>
    <col min="15" max="18" width="9.140625" style="213" customWidth="1"/>
    <col min="19" max="21" width="8.8515625" style="213" customWidth="1"/>
    <col min="22" max="16384" width="9.140625" style="213" customWidth="1"/>
  </cols>
  <sheetData>
    <row r="1" ht="15">
      <c r="V1" s="214" t="s">
        <v>552</v>
      </c>
    </row>
    <row r="2" spans="7:18" ht="15.75">
      <c r="G2" s="140" t="s">
        <v>0</v>
      </c>
      <c r="H2" s="140"/>
      <c r="I2" s="140"/>
      <c r="O2" s="93"/>
      <c r="P2" s="93"/>
      <c r="Q2" s="93"/>
      <c r="R2" s="93"/>
    </row>
    <row r="3" spans="3:24" ht="20.25">
      <c r="C3" s="720" t="s">
        <v>648</v>
      </c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144"/>
      <c r="P3" s="144"/>
      <c r="Q3" s="144"/>
      <c r="R3" s="144"/>
      <c r="S3" s="144"/>
      <c r="T3" s="144"/>
      <c r="U3" s="144"/>
      <c r="V3" s="144"/>
      <c r="W3" s="144"/>
      <c r="X3" s="144"/>
    </row>
    <row r="4" spans="3:22" ht="18"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</row>
    <row r="5" spans="2:22" ht="15.75">
      <c r="B5" s="721" t="s">
        <v>651</v>
      </c>
      <c r="C5" s="721"/>
      <c r="D5" s="721"/>
      <c r="E5" s="721"/>
      <c r="F5" s="721"/>
      <c r="G5" s="721"/>
      <c r="H5" s="721"/>
      <c r="I5" s="721"/>
      <c r="J5" s="721"/>
      <c r="K5" s="721"/>
      <c r="L5" s="721"/>
      <c r="M5" s="721"/>
      <c r="N5" s="721"/>
      <c r="O5" s="721"/>
      <c r="P5" s="721"/>
      <c r="Q5" s="721"/>
      <c r="R5" s="721"/>
      <c r="S5" s="721"/>
      <c r="T5" s="94"/>
      <c r="U5" s="722" t="s">
        <v>264</v>
      </c>
      <c r="V5" s="723"/>
    </row>
    <row r="6" spans="11:18" ht="15">
      <c r="K6" s="93"/>
      <c r="L6" s="93"/>
      <c r="M6" s="93"/>
      <c r="N6" s="93"/>
      <c r="O6" s="93"/>
      <c r="P6" s="93"/>
      <c r="Q6" s="93"/>
      <c r="R6" s="93"/>
    </row>
    <row r="7" spans="1:22" ht="12.75">
      <c r="A7" s="724" t="s">
        <v>167</v>
      </c>
      <c r="B7" s="724"/>
      <c r="C7" s="17" t="s">
        <v>826</v>
      </c>
      <c r="O7" s="725" t="s">
        <v>951</v>
      </c>
      <c r="P7" s="725"/>
      <c r="Q7" s="725"/>
      <c r="R7" s="725"/>
      <c r="S7" s="725"/>
      <c r="T7" s="725"/>
      <c r="U7" s="725"/>
      <c r="V7" s="725"/>
    </row>
    <row r="8" spans="1:22" ht="12.75">
      <c r="A8" s="478"/>
      <c r="B8" s="478"/>
      <c r="C8" s="17"/>
      <c r="O8" s="479"/>
      <c r="P8" s="479"/>
      <c r="Q8" s="479"/>
      <c r="R8" s="479"/>
      <c r="S8" s="479"/>
      <c r="T8" s="479"/>
      <c r="U8" s="479"/>
      <c r="V8" s="479"/>
    </row>
    <row r="9" spans="1:22" ht="35.25" customHeight="1">
      <c r="A9" s="704" t="s">
        <v>2</v>
      </c>
      <c r="B9" s="704" t="s">
        <v>152</v>
      </c>
      <c r="C9" s="703" t="s">
        <v>153</v>
      </c>
      <c r="D9" s="703"/>
      <c r="E9" s="703"/>
      <c r="F9" s="703" t="s">
        <v>154</v>
      </c>
      <c r="G9" s="704" t="s">
        <v>182</v>
      </c>
      <c r="H9" s="704"/>
      <c r="I9" s="704"/>
      <c r="J9" s="704"/>
      <c r="K9" s="704"/>
      <c r="L9" s="704"/>
      <c r="M9" s="704"/>
      <c r="N9" s="704"/>
      <c r="O9" s="704" t="s">
        <v>183</v>
      </c>
      <c r="P9" s="704"/>
      <c r="Q9" s="704"/>
      <c r="R9" s="704"/>
      <c r="S9" s="704"/>
      <c r="T9" s="704"/>
      <c r="U9" s="704"/>
      <c r="V9" s="704"/>
    </row>
    <row r="10" spans="1:22" ht="15">
      <c r="A10" s="704"/>
      <c r="B10" s="704"/>
      <c r="C10" s="703" t="s">
        <v>265</v>
      </c>
      <c r="D10" s="703" t="s">
        <v>43</v>
      </c>
      <c r="E10" s="703" t="s">
        <v>18</v>
      </c>
      <c r="F10" s="703"/>
      <c r="G10" s="704" t="s">
        <v>184</v>
      </c>
      <c r="H10" s="704"/>
      <c r="I10" s="704"/>
      <c r="J10" s="704"/>
      <c r="K10" s="704" t="s">
        <v>169</v>
      </c>
      <c r="L10" s="704"/>
      <c r="M10" s="704"/>
      <c r="N10" s="704"/>
      <c r="O10" s="704" t="s">
        <v>155</v>
      </c>
      <c r="P10" s="704"/>
      <c r="Q10" s="704"/>
      <c r="R10" s="704"/>
      <c r="S10" s="704" t="s">
        <v>168</v>
      </c>
      <c r="T10" s="704"/>
      <c r="U10" s="704"/>
      <c r="V10" s="704"/>
    </row>
    <row r="11" spans="1:22" ht="12.75">
      <c r="A11" s="704"/>
      <c r="B11" s="704"/>
      <c r="C11" s="703"/>
      <c r="D11" s="703"/>
      <c r="E11" s="703"/>
      <c r="F11" s="703"/>
      <c r="G11" s="705" t="s">
        <v>156</v>
      </c>
      <c r="H11" s="706"/>
      <c r="I11" s="707"/>
      <c r="J11" s="711" t="s">
        <v>157</v>
      </c>
      <c r="K11" s="714" t="s">
        <v>156</v>
      </c>
      <c r="L11" s="715"/>
      <c r="M11" s="716"/>
      <c r="N11" s="711" t="s">
        <v>157</v>
      </c>
      <c r="O11" s="714" t="s">
        <v>156</v>
      </c>
      <c r="P11" s="715"/>
      <c r="Q11" s="716"/>
      <c r="R11" s="711" t="s">
        <v>157</v>
      </c>
      <c r="S11" s="714" t="s">
        <v>156</v>
      </c>
      <c r="T11" s="715"/>
      <c r="U11" s="716"/>
      <c r="V11" s="711" t="s">
        <v>157</v>
      </c>
    </row>
    <row r="12" spans="1:22" ht="15" customHeight="1">
      <c r="A12" s="704"/>
      <c r="B12" s="704"/>
      <c r="C12" s="703"/>
      <c r="D12" s="703"/>
      <c r="E12" s="703"/>
      <c r="F12" s="703"/>
      <c r="G12" s="708"/>
      <c r="H12" s="709"/>
      <c r="I12" s="710"/>
      <c r="J12" s="712"/>
      <c r="K12" s="717"/>
      <c r="L12" s="718"/>
      <c r="M12" s="719"/>
      <c r="N12" s="712"/>
      <c r="O12" s="717"/>
      <c r="P12" s="718"/>
      <c r="Q12" s="719"/>
      <c r="R12" s="712"/>
      <c r="S12" s="717"/>
      <c r="T12" s="718"/>
      <c r="U12" s="719"/>
      <c r="V12" s="712"/>
    </row>
    <row r="13" spans="1:22" ht="15">
      <c r="A13" s="704"/>
      <c r="B13" s="704"/>
      <c r="C13" s="703"/>
      <c r="D13" s="703"/>
      <c r="E13" s="703"/>
      <c r="F13" s="703"/>
      <c r="G13" s="217" t="s">
        <v>265</v>
      </c>
      <c r="H13" s="217" t="s">
        <v>43</v>
      </c>
      <c r="I13" s="218" t="s">
        <v>18</v>
      </c>
      <c r="J13" s="713"/>
      <c r="K13" s="216" t="s">
        <v>265</v>
      </c>
      <c r="L13" s="216" t="s">
        <v>43</v>
      </c>
      <c r="M13" s="216" t="s">
        <v>44</v>
      </c>
      <c r="N13" s="713"/>
      <c r="O13" s="216" t="s">
        <v>265</v>
      </c>
      <c r="P13" s="216" t="s">
        <v>43</v>
      </c>
      <c r="Q13" s="216" t="s">
        <v>44</v>
      </c>
      <c r="R13" s="713"/>
      <c r="S13" s="216" t="s">
        <v>265</v>
      </c>
      <c r="T13" s="216" t="s">
        <v>43</v>
      </c>
      <c r="U13" s="216" t="s">
        <v>44</v>
      </c>
      <c r="V13" s="713"/>
    </row>
    <row r="14" spans="1:22" ht="15">
      <c r="A14" s="216">
        <v>1</v>
      </c>
      <c r="B14" s="216">
        <v>2</v>
      </c>
      <c r="C14" s="216">
        <v>3</v>
      </c>
      <c r="D14" s="216">
        <v>4</v>
      </c>
      <c r="E14" s="216">
        <v>5</v>
      </c>
      <c r="F14" s="216">
        <v>6</v>
      </c>
      <c r="G14" s="216">
        <v>7</v>
      </c>
      <c r="H14" s="216">
        <v>8</v>
      </c>
      <c r="I14" s="216">
        <v>9</v>
      </c>
      <c r="J14" s="216">
        <v>10</v>
      </c>
      <c r="K14" s="216">
        <v>11</v>
      </c>
      <c r="L14" s="216">
        <v>12</v>
      </c>
      <c r="M14" s="216">
        <v>13</v>
      </c>
      <c r="N14" s="216">
        <v>14</v>
      </c>
      <c r="O14" s="216">
        <v>15</v>
      </c>
      <c r="P14" s="216">
        <v>16</v>
      </c>
      <c r="Q14" s="216">
        <v>17</v>
      </c>
      <c r="R14" s="216">
        <v>18</v>
      </c>
      <c r="S14" s="216">
        <v>19</v>
      </c>
      <c r="T14" s="216">
        <v>20</v>
      </c>
      <c r="U14" s="216">
        <v>21</v>
      </c>
      <c r="V14" s="216">
        <v>22</v>
      </c>
    </row>
    <row r="15" spans="1:22" ht="15">
      <c r="A15" s="690" t="s">
        <v>217</v>
      </c>
      <c r="B15" s="691"/>
      <c r="C15" s="216"/>
      <c r="D15" s="216"/>
      <c r="E15" s="216"/>
      <c r="F15" s="216"/>
      <c r="G15" s="216"/>
      <c r="H15" s="216"/>
      <c r="I15" s="216"/>
      <c r="J15" s="216"/>
      <c r="K15" s="568"/>
      <c r="L15" s="569"/>
      <c r="M15" s="570"/>
      <c r="N15" s="216"/>
      <c r="O15" s="694" t="s">
        <v>825</v>
      </c>
      <c r="P15" s="695"/>
      <c r="Q15" s="696"/>
      <c r="R15" s="216"/>
      <c r="S15" s="694" t="s">
        <v>825</v>
      </c>
      <c r="T15" s="695"/>
      <c r="U15" s="696"/>
      <c r="V15" s="216"/>
    </row>
    <row r="16" spans="1:22" ht="15">
      <c r="A16" s="216">
        <v>1</v>
      </c>
      <c r="B16" s="219" t="s">
        <v>216</v>
      </c>
      <c r="C16" s="385">
        <v>98.85</v>
      </c>
      <c r="D16" s="385">
        <v>23.71</v>
      </c>
      <c r="E16" s="385">
        <f>C16+D16</f>
        <v>122.56</v>
      </c>
      <c r="F16" s="220" t="s">
        <v>884</v>
      </c>
      <c r="G16" s="385">
        <v>98.85</v>
      </c>
      <c r="H16" s="385">
        <v>23.71</v>
      </c>
      <c r="I16" s="385">
        <f>G16+H16</f>
        <v>122.56</v>
      </c>
      <c r="J16" s="220" t="str">
        <f>F16</f>
        <v>28.04.2017</v>
      </c>
      <c r="K16" s="385">
        <v>98.85</v>
      </c>
      <c r="L16" s="385">
        <v>23.71</v>
      </c>
      <c r="M16" s="385">
        <f>K16+L16</f>
        <v>122.56</v>
      </c>
      <c r="N16" s="220"/>
      <c r="O16" s="697"/>
      <c r="P16" s="698"/>
      <c r="Q16" s="699"/>
      <c r="R16" s="220"/>
      <c r="S16" s="697"/>
      <c r="T16" s="698"/>
      <c r="U16" s="699"/>
      <c r="V16" s="220"/>
    </row>
    <row r="17" spans="1:22" ht="15">
      <c r="A17" s="216">
        <v>2</v>
      </c>
      <c r="B17" s="219" t="s">
        <v>158</v>
      </c>
      <c r="C17" s="385">
        <v>62.47</v>
      </c>
      <c r="D17" s="385">
        <v>14.99</v>
      </c>
      <c r="E17" s="385">
        <f>C17+D17</f>
        <v>77.46</v>
      </c>
      <c r="F17" s="220" t="s">
        <v>885</v>
      </c>
      <c r="G17" s="385">
        <v>62.47</v>
      </c>
      <c r="H17" s="385">
        <v>14.99</v>
      </c>
      <c r="I17" s="385">
        <f>G17+H17</f>
        <v>77.46</v>
      </c>
      <c r="J17" s="220" t="str">
        <f>F17</f>
        <v>14.07.2017</v>
      </c>
      <c r="K17" s="385">
        <v>62.47</v>
      </c>
      <c r="L17" s="385">
        <v>14.99</v>
      </c>
      <c r="M17" s="385">
        <f>K17+L17</f>
        <v>77.46</v>
      </c>
      <c r="N17" s="220"/>
      <c r="O17" s="700"/>
      <c r="P17" s="701"/>
      <c r="Q17" s="702"/>
      <c r="R17" s="220"/>
      <c r="S17" s="700"/>
      <c r="T17" s="701"/>
      <c r="U17" s="702"/>
      <c r="V17" s="220"/>
    </row>
    <row r="18" spans="1:22" ht="15">
      <c r="A18" s="216">
        <v>3</v>
      </c>
      <c r="B18" s="219" t="s">
        <v>905</v>
      </c>
      <c r="C18" s="385">
        <v>78.6</v>
      </c>
      <c r="D18" s="385">
        <v>18.86</v>
      </c>
      <c r="E18" s="385">
        <f>C18+D18</f>
        <v>97.46</v>
      </c>
      <c r="F18" s="220" t="s">
        <v>886</v>
      </c>
      <c r="G18" s="220">
        <v>78.6</v>
      </c>
      <c r="H18" s="220">
        <v>18.86</v>
      </c>
      <c r="I18" s="385">
        <f>G18+H18</f>
        <v>97.46</v>
      </c>
      <c r="J18" s="220" t="str">
        <f>F18</f>
        <v>05.12.2017</v>
      </c>
      <c r="K18" s="220">
        <v>78.6</v>
      </c>
      <c r="L18" s="220">
        <v>18.86</v>
      </c>
      <c r="M18" s="385">
        <f>K18+L18</f>
        <v>97.46</v>
      </c>
      <c r="N18" s="220"/>
      <c r="O18" s="220"/>
      <c r="P18" s="220"/>
      <c r="Q18" s="220"/>
      <c r="R18" s="220"/>
      <c r="S18" s="220"/>
      <c r="T18" s="220"/>
      <c r="U18" s="220"/>
      <c r="V18" s="220"/>
    </row>
    <row r="19" spans="1:22" ht="15">
      <c r="A19" s="216">
        <v>4</v>
      </c>
      <c r="B19" s="219" t="s">
        <v>940</v>
      </c>
      <c r="C19" s="385">
        <v>78.6</v>
      </c>
      <c r="D19" s="385">
        <v>18.85</v>
      </c>
      <c r="E19" s="385">
        <f>C19+D19</f>
        <v>97.44999999999999</v>
      </c>
      <c r="F19" s="220" t="s">
        <v>941</v>
      </c>
      <c r="G19" s="220">
        <v>78.6</v>
      </c>
      <c r="H19" s="220">
        <v>18.85</v>
      </c>
      <c r="I19" s="385">
        <f>G19+H19</f>
        <v>97.44999999999999</v>
      </c>
      <c r="J19" s="220" t="str">
        <f>F19</f>
        <v>29.12.2017</v>
      </c>
      <c r="K19" s="220">
        <v>78.6</v>
      </c>
      <c r="L19" s="220">
        <v>18.85</v>
      </c>
      <c r="M19" s="385">
        <f>K19+L19</f>
        <v>97.44999999999999</v>
      </c>
      <c r="N19" s="220"/>
      <c r="O19" s="220"/>
      <c r="P19" s="220"/>
      <c r="Q19" s="220"/>
      <c r="R19" s="220"/>
      <c r="S19" s="220"/>
      <c r="T19" s="220"/>
      <c r="U19" s="220"/>
      <c r="V19" s="220"/>
    </row>
    <row r="20" spans="1:22" ht="15">
      <c r="A20" s="690" t="s">
        <v>218</v>
      </c>
      <c r="B20" s="691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</row>
    <row r="21" spans="1:22" ht="15">
      <c r="A21" s="216">
        <v>4</v>
      </c>
      <c r="B21" s="219" t="s">
        <v>206</v>
      </c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</row>
    <row r="22" spans="1:22" ht="15">
      <c r="A22" s="216">
        <v>5</v>
      </c>
      <c r="B22" s="219" t="s">
        <v>137</v>
      </c>
      <c r="C22" s="220">
        <v>6.09</v>
      </c>
      <c r="D22" s="220">
        <v>1.46</v>
      </c>
      <c r="E22" s="385">
        <f>C22+D22</f>
        <v>7.55</v>
      </c>
      <c r="F22" s="220"/>
      <c r="G22" s="220">
        <v>6.09</v>
      </c>
      <c r="H22" s="220">
        <v>1.46</v>
      </c>
      <c r="I22" s="385">
        <f>G22+H22</f>
        <v>7.55</v>
      </c>
      <c r="J22" s="220" t="s">
        <v>949</v>
      </c>
      <c r="K22" s="220">
        <v>6.09</v>
      </c>
      <c r="L22" s="220">
        <v>1.46</v>
      </c>
      <c r="M22" s="385">
        <f>K22+L22</f>
        <v>7.55</v>
      </c>
      <c r="N22" s="220"/>
      <c r="O22" s="220"/>
      <c r="P22" s="220"/>
      <c r="Q22" s="220"/>
      <c r="R22" s="220"/>
      <c r="S22" s="220"/>
      <c r="T22" s="220"/>
      <c r="U22" s="220"/>
      <c r="V22" s="220"/>
    </row>
    <row r="23" spans="1:22" ht="15">
      <c r="A23" s="216"/>
      <c r="B23" s="219" t="s">
        <v>18</v>
      </c>
      <c r="C23" s="385">
        <f>C16+C17+C18+C19+C22</f>
        <v>324.60999999999996</v>
      </c>
      <c r="D23" s="385">
        <f>D16+D17+D18+D19+D22</f>
        <v>77.86999999999999</v>
      </c>
      <c r="E23" s="385">
        <f>SUM(E16:E22)</f>
        <v>402.47999999999996</v>
      </c>
      <c r="F23" s="220"/>
      <c r="G23" s="385">
        <f>G16+G17+G18+G19+G22</f>
        <v>324.60999999999996</v>
      </c>
      <c r="H23" s="385">
        <f>H16+H17+H18+H19+H22</f>
        <v>77.86999999999999</v>
      </c>
      <c r="I23" s="385">
        <f>SUM(I16:I22)</f>
        <v>402.47999999999996</v>
      </c>
      <c r="J23" s="220"/>
      <c r="K23" s="385">
        <f>K16+K17+K18+K19+K22</f>
        <v>324.60999999999996</v>
      </c>
      <c r="L23" s="385">
        <f>L16+L17+L18+L19+L22</f>
        <v>77.86999999999999</v>
      </c>
      <c r="M23" s="385">
        <f>SUM(M16:M22)</f>
        <v>402.47999999999996</v>
      </c>
      <c r="N23" s="220"/>
      <c r="O23" s="220"/>
      <c r="P23" s="220"/>
      <c r="Q23" s="220"/>
      <c r="R23" s="220"/>
      <c r="S23" s="220"/>
      <c r="T23" s="220"/>
      <c r="U23" s="220"/>
      <c r="V23" s="220"/>
    </row>
    <row r="24" ht="15">
      <c r="A24" s="571" t="s">
        <v>1037</v>
      </c>
    </row>
    <row r="26" spans="1:22" ht="14.25">
      <c r="A26" s="692" t="s">
        <v>170</v>
      </c>
      <c r="B26" s="692"/>
      <c r="C26" s="692"/>
      <c r="D26" s="692"/>
      <c r="E26" s="692"/>
      <c r="F26" s="692"/>
      <c r="G26" s="692"/>
      <c r="H26" s="692"/>
      <c r="I26" s="692"/>
      <c r="J26" s="692"/>
      <c r="K26" s="692"/>
      <c r="L26" s="692"/>
      <c r="M26" s="692"/>
      <c r="N26" s="692"/>
      <c r="O26" s="692"/>
      <c r="P26" s="692"/>
      <c r="Q26" s="692"/>
      <c r="R26" s="692"/>
      <c r="S26" s="692"/>
      <c r="T26" s="692"/>
      <c r="U26" s="692"/>
      <c r="V26" s="692"/>
    </row>
    <row r="27" spans="1:22" ht="14.25">
      <c r="A27" s="221"/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</row>
    <row r="28" spans="1:18" ht="12.75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</row>
    <row r="29" spans="1:22" ht="15.75">
      <c r="A29" s="16" t="s">
        <v>971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693" t="s">
        <v>12</v>
      </c>
      <c r="O29" s="693"/>
      <c r="P29" s="693"/>
      <c r="Q29" s="693"/>
      <c r="R29" s="693"/>
      <c r="S29" s="693"/>
      <c r="T29" s="693"/>
      <c r="U29" s="693"/>
      <c r="V29" s="693"/>
    </row>
    <row r="30" spans="1:22" ht="15.75">
      <c r="A30" s="693" t="s">
        <v>13</v>
      </c>
      <c r="B30" s="693"/>
      <c r="C30" s="693"/>
      <c r="D30" s="693"/>
      <c r="E30" s="693"/>
      <c r="F30" s="693"/>
      <c r="G30" s="693"/>
      <c r="H30" s="693"/>
      <c r="I30" s="693"/>
      <c r="J30" s="693"/>
      <c r="K30" s="693"/>
      <c r="L30" s="693"/>
      <c r="M30" s="693"/>
      <c r="N30" s="693"/>
      <c r="O30" s="693"/>
      <c r="P30" s="693"/>
      <c r="Q30" s="693"/>
      <c r="R30" s="693"/>
      <c r="S30" s="693"/>
      <c r="T30" s="693"/>
      <c r="U30" s="693"/>
      <c r="V30" s="693"/>
    </row>
    <row r="31" spans="1:22" ht="15.75">
      <c r="A31" s="693" t="s">
        <v>14</v>
      </c>
      <c r="B31" s="693"/>
      <c r="C31" s="693"/>
      <c r="D31" s="693"/>
      <c r="E31" s="693"/>
      <c r="F31" s="693"/>
      <c r="G31" s="693"/>
      <c r="H31" s="693"/>
      <c r="I31" s="693"/>
      <c r="J31" s="693"/>
      <c r="K31" s="693"/>
      <c r="L31" s="693"/>
      <c r="M31" s="693"/>
      <c r="N31" s="693"/>
      <c r="O31" s="693"/>
      <c r="P31" s="693"/>
      <c r="Q31" s="693"/>
      <c r="R31" s="693"/>
      <c r="S31" s="693"/>
      <c r="T31" s="693"/>
      <c r="U31" s="693"/>
      <c r="V31" s="693"/>
    </row>
    <row r="32" spans="1:24" ht="12.75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V32" s="467" t="s">
        <v>84</v>
      </c>
      <c r="W32" s="467"/>
      <c r="X32" s="467"/>
    </row>
    <row r="41" ht="13.5" thickBot="1"/>
    <row r="42" spans="9:10" ht="24" thickBot="1">
      <c r="I42" s="488"/>
      <c r="J42" s="488"/>
    </row>
    <row r="43" ht="13.5" thickTop="1"/>
  </sheetData>
  <sheetProtection/>
  <mergeCells count="34">
    <mergeCell ref="O9:V9"/>
    <mergeCell ref="C10:C13"/>
    <mergeCell ref="D10:D13"/>
    <mergeCell ref="E10:E13"/>
    <mergeCell ref="G10:J10"/>
    <mergeCell ref="V11:V13"/>
    <mergeCell ref="S11:U12"/>
    <mergeCell ref="K10:N10"/>
    <mergeCell ref="O10:R10"/>
    <mergeCell ref="S10:V10"/>
    <mergeCell ref="R11:R13"/>
    <mergeCell ref="O11:Q12"/>
    <mergeCell ref="C3:N3"/>
    <mergeCell ref="B5:S5"/>
    <mergeCell ref="U5:V5"/>
    <mergeCell ref="A7:B7"/>
    <mergeCell ref="O7:V7"/>
    <mergeCell ref="A9:A13"/>
    <mergeCell ref="B9:B13"/>
    <mergeCell ref="C9:E9"/>
    <mergeCell ref="F9:F13"/>
    <mergeCell ref="G9:N9"/>
    <mergeCell ref="G11:I12"/>
    <mergeCell ref="J11:J13"/>
    <mergeCell ref="K11:M12"/>
    <mergeCell ref="N11:N13"/>
    <mergeCell ref="A15:B15"/>
    <mergeCell ref="A20:B20"/>
    <mergeCell ref="A26:V26"/>
    <mergeCell ref="N29:V29"/>
    <mergeCell ref="A30:V30"/>
    <mergeCell ref="A31:V31"/>
    <mergeCell ref="O15:Q17"/>
    <mergeCell ref="S15:U1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57" r:id="rId1"/>
  <colBreaks count="1" manualBreakCount="1">
    <brk id="22" max="6553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view="pageBreakPreview" zoomScaleNormal="70" zoomScaleSheetLayoutView="100" zoomScalePageLayoutView="0" workbookViewId="0" topLeftCell="A10">
      <selection activeCell="A7" sqref="A7:B7"/>
    </sheetView>
  </sheetViews>
  <sheetFormatPr defaultColWidth="9.140625" defaultRowHeight="12.75"/>
  <cols>
    <col min="1" max="1" width="5.57421875" style="301" customWidth="1"/>
    <col min="2" max="2" width="8.8515625" style="301" customWidth="1"/>
    <col min="3" max="3" width="10.28125" style="301" customWidth="1"/>
    <col min="4" max="4" width="12.8515625" style="301" customWidth="1"/>
    <col min="5" max="5" width="8.7109375" style="287" customWidth="1"/>
    <col min="6" max="7" width="8.00390625" style="287" customWidth="1"/>
    <col min="8" max="10" width="8.140625" style="287" customWidth="1"/>
    <col min="11" max="11" width="8.421875" style="287" customWidth="1"/>
    <col min="12" max="12" width="8.140625" style="287" customWidth="1"/>
    <col min="13" max="13" width="11.28125" style="287" customWidth="1"/>
    <col min="14" max="14" width="11.8515625" style="287" customWidth="1"/>
    <col min="15" max="16384" width="9.140625" style="287" customWidth="1"/>
  </cols>
  <sheetData>
    <row r="1" spans="4:14" ht="12.75" customHeight="1">
      <c r="D1" s="1002"/>
      <c r="E1" s="1002"/>
      <c r="F1" s="301"/>
      <c r="G1" s="301"/>
      <c r="H1" s="301"/>
      <c r="I1" s="301"/>
      <c r="J1" s="301"/>
      <c r="K1" s="301"/>
      <c r="L1" s="301"/>
      <c r="M1" s="1004" t="s">
        <v>739</v>
      </c>
      <c r="N1" s="1004"/>
    </row>
    <row r="2" spans="1:14" ht="15.75">
      <c r="A2" s="1000" t="s">
        <v>0</v>
      </c>
      <c r="B2" s="1000"/>
      <c r="C2" s="1000"/>
      <c r="D2" s="1000"/>
      <c r="E2" s="1000"/>
      <c r="F2" s="1000"/>
      <c r="G2" s="1000"/>
      <c r="H2" s="1000"/>
      <c r="I2" s="1000"/>
      <c r="J2" s="1000"/>
      <c r="K2" s="1000"/>
      <c r="L2" s="1000"/>
      <c r="M2" s="1000"/>
      <c r="N2" s="1000"/>
    </row>
    <row r="3" spans="1:14" ht="18">
      <c r="A3" s="1001" t="s">
        <v>648</v>
      </c>
      <c r="B3" s="1001"/>
      <c r="C3" s="1001"/>
      <c r="D3" s="1001"/>
      <c r="E3" s="1001"/>
      <c r="F3" s="1001"/>
      <c r="G3" s="1001"/>
      <c r="H3" s="1001"/>
      <c r="I3" s="1001"/>
      <c r="J3" s="1001"/>
      <c r="K3" s="1001"/>
      <c r="L3" s="1001"/>
      <c r="M3" s="1001"/>
      <c r="N3" s="1001"/>
    </row>
    <row r="4" spans="1:14" ht="9.75" customHeight="1">
      <c r="A4" s="1008" t="s">
        <v>736</v>
      </c>
      <c r="B4" s="1008"/>
      <c r="C4" s="1008"/>
      <c r="D4" s="1008"/>
      <c r="E4" s="1008"/>
      <c r="F4" s="1008"/>
      <c r="G4" s="1008"/>
      <c r="H4" s="1008"/>
      <c r="I4" s="1008"/>
      <c r="J4" s="1008"/>
      <c r="K4" s="1008"/>
      <c r="L4" s="1008"/>
      <c r="M4" s="1008"/>
      <c r="N4" s="1008"/>
    </row>
    <row r="5" spans="1:14" s="288" customFormat="1" ht="18.75" customHeight="1">
      <c r="A5" s="1008"/>
      <c r="B5" s="1008"/>
      <c r="C5" s="1008"/>
      <c r="D5" s="1008"/>
      <c r="E5" s="1008"/>
      <c r="F5" s="1008"/>
      <c r="G5" s="1008"/>
      <c r="H5" s="1008"/>
      <c r="I5" s="1008"/>
      <c r="J5" s="1008"/>
      <c r="K5" s="1008"/>
      <c r="L5" s="1008"/>
      <c r="M5" s="1008"/>
      <c r="N5" s="1008"/>
    </row>
    <row r="6" spans="1:14" ht="12.75">
      <c r="A6" s="1003"/>
      <c r="B6" s="1003"/>
      <c r="C6" s="1003"/>
      <c r="D6" s="1003"/>
      <c r="E6" s="1003"/>
      <c r="F6" s="1003"/>
      <c r="G6" s="1003"/>
      <c r="H6" s="1003"/>
      <c r="I6" s="1003"/>
      <c r="J6" s="1003"/>
      <c r="K6" s="1003"/>
      <c r="L6" s="1003"/>
      <c r="M6" s="1003"/>
      <c r="N6" s="1003"/>
    </row>
    <row r="7" spans="1:14" ht="12.75">
      <c r="A7" s="38" t="s">
        <v>990</v>
      </c>
      <c r="B7" s="38"/>
      <c r="D7" s="338"/>
      <c r="E7" s="301"/>
      <c r="F7" s="301"/>
      <c r="G7" s="301"/>
      <c r="H7" s="998"/>
      <c r="I7" s="998"/>
      <c r="J7" s="998"/>
      <c r="K7" s="998"/>
      <c r="L7" s="998"/>
      <c r="M7" s="998"/>
      <c r="N7" s="998"/>
    </row>
    <row r="8" spans="1:14" ht="24.75" customHeight="1">
      <c r="A8" s="899" t="s">
        <v>2</v>
      </c>
      <c r="B8" s="899" t="s">
        <v>3</v>
      </c>
      <c r="C8" s="1005" t="s">
        <v>499</v>
      </c>
      <c r="D8" s="994" t="s">
        <v>85</v>
      </c>
      <c r="E8" s="991" t="s">
        <v>86</v>
      </c>
      <c r="F8" s="992"/>
      <c r="G8" s="992"/>
      <c r="H8" s="993"/>
      <c r="I8" s="991" t="s">
        <v>729</v>
      </c>
      <c r="J8" s="992"/>
      <c r="K8" s="992"/>
      <c r="L8" s="992"/>
      <c r="M8" s="992"/>
      <c r="N8" s="992"/>
    </row>
    <row r="9" spans="1:14" ht="44.25" customHeight="1">
      <c r="A9" s="899"/>
      <c r="B9" s="899"/>
      <c r="C9" s="1006"/>
      <c r="D9" s="995"/>
      <c r="E9" s="339" t="s">
        <v>185</v>
      </c>
      <c r="F9" s="339" t="s">
        <v>119</v>
      </c>
      <c r="G9" s="339" t="s">
        <v>120</v>
      </c>
      <c r="H9" s="339" t="s">
        <v>449</v>
      </c>
      <c r="I9" s="339" t="s">
        <v>18</v>
      </c>
      <c r="J9" s="339" t="s">
        <v>730</v>
      </c>
      <c r="K9" s="339" t="s">
        <v>731</v>
      </c>
      <c r="L9" s="339" t="s">
        <v>732</v>
      </c>
      <c r="M9" s="339" t="s">
        <v>733</v>
      </c>
      <c r="N9" s="339" t="s">
        <v>734</v>
      </c>
    </row>
    <row r="10" spans="1:14" s="289" customFormat="1" ht="12.75">
      <c r="A10" s="339">
        <v>1</v>
      </c>
      <c r="B10" s="339">
        <v>2</v>
      </c>
      <c r="C10" s="339">
        <v>3</v>
      </c>
      <c r="D10" s="339">
        <v>8</v>
      </c>
      <c r="E10" s="339">
        <v>9</v>
      </c>
      <c r="F10" s="339">
        <v>10</v>
      </c>
      <c r="G10" s="339">
        <v>11</v>
      </c>
      <c r="H10" s="339">
        <v>12</v>
      </c>
      <c r="I10" s="339">
        <v>13</v>
      </c>
      <c r="J10" s="339">
        <v>14</v>
      </c>
      <c r="K10" s="339">
        <v>15</v>
      </c>
      <c r="L10" s="339">
        <v>16</v>
      </c>
      <c r="M10" s="339">
        <v>17</v>
      </c>
      <c r="N10" s="339">
        <v>18</v>
      </c>
    </row>
    <row r="11" spans="1:14" ht="12.75">
      <c r="A11" s="305">
        <v>1</v>
      </c>
      <c r="B11" s="21" t="s">
        <v>826</v>
      </c>
      <c r="C11" s="1007" t="s">
        <v>859</v>
      </c>
      <c r="D11" s="1007"/>
      <c r="E11" s="1007"/>
      <c r="F11" s="1007"/>
      <c r="G11" s="1007"/>
      <c r="H11" s="1007"/>
      <c r="I11" s="1007"/>
      <c r="J11" s="1007"/>
      <c r="K11" s="1007"/>
      <c r="L11" s="1007"/>
      <c r="M11" s="1007"/>
      <c r="N11" s="1007"/>
    </row>
    <row r="12" spans="1:14" ht="12.75">
      <c r="A12" s="305">
        <v>2</v>
      </c>
      <c r="B12" s="21" t="s">
        <v>827</v>
      </c>
      <c r="C12" s="1007"/>
      <c r="D12" s="1007"/>
      <c r="E12" s="1007"/>
      <c r="F12" s="1007"/>
      <c r="G12" s="1007"/>
      <c r="H12" s="1007"/>
      <c r="I12" s="1007"/>
      <c r="J12" s="1007"/>
      <c r="K12" s="1007"/>
      <c r="L12" s="1007"/>
      <c r="M12" s="1007"/>
      <c r="N12" s="1007"/>
    </row>
    <row r="13" spans="1:14" ht="12.75">
      <c r="A13" s="305">
        <v>3</v>
      </c>
      <c r="B13" s="21" t="s">
        <v>831</v>
      </c>
      <c r="C13" s="1007"/>
      <c r="D13" s="1007"/>
      <c r="E13" s="1007"/>
      <c r="F13" s="1007"/>
      <c r="G13" s="1007"/>
      <c r="H13" s="1007"/>
      <c r="I13" s="1007"/>
      <c r="J13" s="1007"/>
      <c r="K13" s="1007"/>
      <c r="L13" s="1007"/>
      <c r="M13" s="1007"/>
      <c r="N13" s="1007"/>
    </row>
    <row r="14" spans="1:14" ht="12.75">
      <c r="A14" s="305">
        <v>4</v>
      </c>
      <c r="B14" s="21" t="s">
        <v>829</v>
      </c>
      <c r="C14" s="1007"/>
      <c r="D14" s="1007"/>
      <c r="E14" s="1007"/>
      <c r="F14" s="1007"/>
      <c r="G14" s="1007"/>
      <c r="H14" s="1007"/>
      <c r="I14" s="1007"/>
      <c r="J14" s="1007"/>
      <c r="K14" s="1007"/>
      <c r="L14" s="1007"/>
      <c r="M14" s="1007"/>
      <c r="N14" s="1007"/>
    </row>
    <row r="15" spans="1:14" ht="12.75">
      <c r="A15" s="305">
        <v>5</v>
      </c>
      <c r="B15" s="306"/>
      <c r="C15" s="1007"/>
      <c r="D15" s="1007"/>
      <c r="E15" s="1007"/>
      <c r="F15" s="1007"/>
      <c r="G15" s="1007"/>
      <c r="H15" s="1007"/>
      <c r="I15" s="1007"/>
      <c r="J15" s="1007"/>
      <c r="K15" s="1007"/>
      <c r="L15" s="1007"/>
      <c r="M15" s="1007"/>
      <c r="N15" s="1007"/>
    </row>
    <row r="16" spans="1:14" ht="12.75">
      <c r="A16" s="305">
        <v>6</v>
      </c>
      <c r="B16" s="306"/>
      <c r="C16" s="1007"/>
      <c r="D16" s="1007"/>
      <c r="E16" s="1007"/>
      <c r="F16" s="1007"/>
      <c r="G16" s="1007"/>
      <c r="H16" s="1007"/>
      <c r="I16" s="1007"/>
      <c r="J16" s="1007"/>
      <c r="K16" s="1007"/>
      <c r="L16" s="1007"/>
      <c r="M16" s="1007"/>
      <c r="N16" s="1007"/>
    </row>
    <row r="17" spans="1:14" ht="12.75">
      <c r="A17" s="305">
        <v>7</v>
      </c>
      <c r="B17" s="306"/>
      <c r="C17" s="306"/>
      <c r="D17" s="341"/>
      <c r="E17" s="306"/>
      <c r="F17" s="306"/>
      <c r="G17" s="306"/>
      <c r="H17" s="306"/>
      <c r="I17" s="306"/>
      <c r="J17" s="306"/>
      <c r="K17" s="306"/>
      <c r="L17" s="306"/>
      <c r="M17" s="306"/>
      <c r="N17" s="306"/>
    </row>
    <row r="18" spans="1:14" ht="12.75">
      <c r="A18" s="305">
        <v>8</v>
      </c>
      <c r="B18" s="306"/>
      <c r="C18" s="306"/>
      <c r="D18" s="341"/>
      <c r="E18" s="306"/>
      <c r="F18" s="306"/>
      <c r="G18" s="306"/>
      <c r="H18" s="306"/>
      <c r="I18" s="306"/>
      <c r="J18" s="306"/>
      <c r="K18" s="306"/>
      <c r="L18" s="306"/>
      <c r="M18" s="306"/>
      <c r="N18" s="306"/>
    </row>
    <row r="19" spans="1:14" ht="12.75">
      <c r="A19" s="305">
        <v>9</v>
      </c>
      <c r="B19" s="306"/>
      <c r="C19" s="306"/>
      <c r="D19" s="341"/>
      <c r="E19" s="306"/>
      <c r="F19" s="306"/>
      <c r="G19" s="306"/>
      <c r="H19" s="306"/>
      <c r="I19" s="306"/>
      <c r="J19" s="306"/>
      <c r="K19" s="306"/>
      <c r="L19" s="306"/>
      <c r="M19" s="306"/>
      <c r="N19" s="306"/>
    </row>
    <row r="20" spans="1:14" ht="12.75">
      <c r="A20" s="305">
        <v>10</v>
      </c>
      <c r="B20" s="306"/>
      <c r="C20" s="306"/>
      <c r="D20" s="341"/>
      <c r="E20" s="306"/>
      <c r="F20" s="306"/>
      <c r="G20" s="306"/>
      <c r="H20" s="306"/>
      <c r="I20" s="306"/>
      <c r="J20" s="306"/>
      <c r="K20" s="306"/>
      <c r="L20" s="306"/>
      <c r="M20" s="306"/>
      <c r="N20" s="306"/>
    </row>
    <row r="21" spans="1:14" ht="12.75">
      <c r="A21" s="305">
        <v>11</v>
      </c>
      <c r="B21" s="306"/>
      <c r="C21" s="306"/>
      <c r="D21" s="341"/>
      <c r="E21" s="306"/>
      <c r="F21" s="306"/>
      <c r="G21" s="306"/>
      <c r="H21" s="306"/>
      <c r="I21" s="306"/>
      <c r="J21" s="306"/>
      <c r="K21" s="306"/>
      <c r="L21" s="306"/>
      <c r="M21" s="306"/>
      <c r="N21" s="306"/>
    </row>
    <row r="22" spans="1:14" ht="12.75">
      <c r="A22" s="308" t="s">
        <v>7</v>
      </c>
      <c r="B22" s="306"/>
      <c r="C22" s="306"/>
      <c r="D22" s="341"/>
      <c r="E22" s="306"/>
      <c r="F22" s="306"/>
      <c r="G22" s="306"/>
      <c r="H22" s="306"/>
      <c r="I22" s="306"/>
      <c r="J22" s="306"/>
      <c r="K22" s="306"/>
      <c r="L22" s="306"/>
      <c r="M22" s="306"/>
      <c r="N22" s="306"/>
    </row>
    <row r="23" spans="1:14" ht="12.75">
      <c r="A23" s="308" t="s">
        <v>7</v>
      </c>
      <c r="B23" s="306"/>
      <c r="C23" s="306"/>
      <c r="D23" s="341"/>
      <c r="E23" s="306"/>
      <c r="F23" s="306"/>
      <c r="G23" s="306"/>
      <c r="H23" s="306"/>
      <c r="I23" s="306"/>
      <c r="J23" s="306"/>
      <c r="K23" s="306"/>
      <c r="L23" s="306"/>
      <c r="M23" s="306"/>
      <c r="N23" s="306"/>
    </row>
    <row r="24" spans="1:14" ht="12.75">
      <c r="A24" s="308" t="s">
        <v>7</v>
      </c>
      <c r="B24" s="306"/>
      <c r="C24" s="306"/>
      <c r="D24" s="341"/>
      <c r="E24" s="306"/>
      <c r="F24" s="306"/>
      <c r="G24" s="306"/>
      <c r="H24" s="306"/>
      <c r="I24" s="306"/>
      <c r="J24" s="306"/>
      <c r="K24" s="306"/>
      <c r="L24" s="306"/>
      <c r="M24" s="306"/>
      <c r="N24" s="306"/>
    </row>
    <row r="25" spans="1:14" ht="12.75">
      <c r="A25" s="309"/>
      <c r="B25" s="309"/>
      <c r="C25" s="309"/>
      <c r="D25" s="309"/>
      <c r="E25" s="301"/>
      <c r="F25" s="301"/>
      <c r="G25" s="301"/>
      <c r="H25" s="301"/>
      <c r="I25" s="301"/>
      <c r="J25" s="301"/>
      <c r="K25" s="301"/>
      <c r="L25" s="301"/>
      <c r="M25" s="301"/>
      <c r="N25" s="301"/>
    </row>
    <row r="26" spans="1:14" ht="12.75">
      <c r="A26" s="310" t="s">
        <v>8</v>
      </c>
      <c r="B26" s="311"/>
      <c r="C26" s="311"/>
      <c r="D26" s="309"/>
      <c r="E26" s="301"/>
      <c r="F26" s="301"/>
      <c r="G26" s="301"/>
      <c r="H26" s="301"/>
      <c r="I26" s="301"/>
      <c r="J26" s="301"/>
      <c r="K26" s="301"/>
      <c r="L26" s="301"/>
      <c r="M26" s="301"/>
      <c r="N26" s="301"/>
    </row>
    <row r="27" spans="1:14" ht="12.75">
      <c r="A27" s="312" t="s">
        <v>9</v>
      </c>
      <c r="B27" s="312"/>
      <c r="C27" s="312"/>
      <c r="E27" s="301"/>
      <c r="F27" s="301"/>
      <c r="G27" s="301"/>
      <c r="H27" s="301"/>
      <c r="I27" s="301"/>
      <c r="J27" s="301"/>
      <c r="K27" s="301"/>
      <c r="L27" s="301"/>
      <c r="M27" s="301"/>
      <c r="N27" s="301"/>
    </row>
    <row r="28" spans="1:14" ht="12.75">
      <c r="A28" s="312" t="s">
        <v>10</v>
      </c>
      <c r="B28" s="312"/>
      <c r="C28" s="312"/>
      <c r="E28" s="301"/>
      <c r="F28" s="301"/>
      <c r="G28" s="301"/>
      <c r="H28" s="301"/>
      <c r="I28" s="301"/>
      <c r="J28" s="301"/>
      <c r="K28" s="301"/>
      <c r="L28" s="301"/>
      <c r="M28" s="301"/>
      <c r="N28" s="301"/>
    </row>
    <row r="29" spans="1:14" ht="12.75">
      <c r="A29" s="312"/>
      <c r="B29" s="312"/>
      <c r="C29" s="312"/>
      <c r="E29" s="301"/>
      <c r="F29" s="301"/>
      <c r="G29" s="301"/>
      <c r="H29" s="301"/>
      <c r="I29" s="301"/>
      <c r="J29" s="301"/>
      <c r="K29" s="301"/>
      <c r="L29" s="301"/>
      <c r="M29" s="301"/>
      <c r="N29" s="301"/>
    </row>
    <row r="30" spans="1:14" ht="12.75">
      <c r="A30" s="312"/>
      <c r="B30" s="312"/>
      <c r="C30" s="312"/>
      <c r="E30" s="301"/>
      <c r="F30" s="301"/>
      <c r="G30" s="301"/>
      <c r="H30" s="301"/>
      <c r="I30" s="301"/>
      <c r="J30" s="301"/>
      <c r="K30" s="301"/>
      <c r="L30" s="301"/>
      <c r="M30" s="301"/>
      <c r="N30" s="301"/>
    </row>
    <row r="31" spans="1:14" ht="12.75">
      <c r="A31" s="16" t="s">
        <v>971</v>
      </c>
      <c r="D31" s="312"/>
      <c r="E31" s="301"/>
      <c r="F31" s="312"/>
      <c r="G31" s="312"/>
      <c r="H31" s="312"/>
      <c r="I31" s="312"/>
      <c r="J31" s="312"/>
      <c r="K31" s="312"/>
      <c r="L31" s="312"/>
      <c r="M31" s="312"/>
      <c r="N31" s="312"/>
    </row>
    <row r="32" spans="5:14" ht="12.75" customHeight="1">
      <c r="E32" s="312"/>
      <c r="F32" s="996" t="s">
        <v>13</v>
      </c>
      <c r="G32" s="996"/>
      <c r="H32" s="996"/>
      <c r="I32" s="996"/>
      <c r="J32" s="996"/>
      <c r="K32" s="996"/>
      <c r="L32" s="996"/>
      <c r="M32" s="996"/>
      <c r="N32" s="996"/>
    </row>
    <row r="33" spans="5:14" ht="12.75" customHeight="1">
      <c r="E33" s="996" t="s">
        <v>87</v>
      </c>
      <c r="F33" s="996"/>
      <c r="G33" s="996"/>
      <c r="H33" s="996"/>
      <c r="I33" s="996"/>
      <c r="J33" s="996"/>
      <c r="K33" s="996"/>
      <c r="L33" s="996"/>
      <c r="M33" s="996"/>
      <c r="N33" s="996"/>
    </row>
    <row r="34" spans="1:14" ht="12.75">
      <c r="A34" s="312"/>
      <c r="B34" s="312"/>
      <c r="E34" s="301"/>
      <c r="F34" s="312"/>
      <c r="G34" s="312"/>
      <c r="H34" s="312"/>
      <c r="I34" s="312"/>
      <c r="J34" s="312"/>
      <c r="K34" s="312"/>
      <c r="L34" s="312"/>
      <c r="M34" s="312"/>
      <c r="N34" s="312"/>
    </row>
    <row r="36" spans="1:14" ht="12.75">
      <c r="A36" s="997"/>
      <c r="B36" s="997"/>
      <c r="C36" s="997"/>
      <c r="D36" s="997"/>
      <c r="E36" s="997"/>
      <c r="F36" s="997"/>
      <c r="G36" s="997"/>
      <c r="H36" s="997"/>
      <c r="I36" s="997"/>
      <c r="J36" s="997"/>
      <c r="K36" s="997"/>
      <c r="L36" s="997"/>
      <c r="M36" s="997"/>
      <c r="N36" s="997"/>
    </row>
  </sheetData>
  <sheetProtection/>
  <mergeCells count="17">
    <mergeCell ref="I8:N8"/>
    <mergeCell ref="A6:N6"/>
    <mergeCell ref="D1:E1"/>
    <mergeCell ref="M1:N1"/>
    <mergeCell ref="A2:N2"/>
    <mergeCell ref="A3:N3"/>
    <mergeCell ref="A4:N5"/>
    <mergeCell ref="F32:N32"/>
    <mergeCell ref="E33:N33"/>
    <mergeCell ref="A36:N36"/>
    <mergeCell ref="C8:C9"/>
    <mergeCell ref="H7:N7"/>
    <mergeCell ref="A8:A9"/>
    <mergeCell ref="B8:B9"/>
    <mergeCell ref="D8:D9"/>
    <mergeCell ref="E8:H8"/>
    <mergeCell ref="C11:N1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view="pageBreakPreview" zoomScaleNormal="70" zoomScaleSheetLayoutView="100" zoomScalePageLayoutView="0" workbookViewId="0" topLeftCell="A7">
      <selection activeCell="A7" sqref="A7:B7"/>
    </sheetView>
  </sheetViews>
  <sheetFormatPr defaultColWidth="9.140625" defaultRowHeight="12.75"/>
  <cols>
    <col min="1" max="1" width="5.57421875" style="301" customWidth="1"/>
    <col min="2" max="2" width="8.8515625" style="301" customWidth="1"/>
    <col min="3" max="3" width="10.28125" style="301" customWidth="1"/>
    <col min="4" max="4" width="12.8515625" style="301" customWidth="1"/>
    <col min="5" max="5" width="8.7109375" style="287" customWidth="1"/>
    <col min="6" max="7" width="8.00390625" style="287" customWidth="1"/>
    <col min="8" max="10" width="8.140625" style="287" customWidth="1"/>
    <col min="11" max="11" width="8.421875" style="287" customWidth="1"/>
    <col min="12" max="12" width="8.140625" style="287" customWidth="1"/>
    <col min="13" max="13" width="11.28125" style="287" customWidth="1"/>
    <col min="14" max="14" width="11.8515625" style="287" customWidth="1"/>
    <col min="15" max="16384" width="9.140625" style="287" customWidth="1"/>
  </cols>
  <sheetData>
    <row r="1" spans="4:14" ht="12.75" customHeight="1">
      <c r="D1" s="1002"/>
      <c r="E1" s="1002"/>
      <c r="F1" s="301"/>
      <c r="G1" s="301"/>
      <c r="H1" s="301"/>
      <c r="I1" s="301"/>
      <c r="J1" s="301"/>
      <c r="K1" s="301"/>
      <c r="L1" s="301"/>
      <c r="M1" s="1004" t="s">
        <v>762</v>
      </c>
      <c r="N1" s="1004"/>
    </row>
    <row r="2" spans="1:14" ht="15.75">
      <c r="A2" s="1000" t="s">
        <v>0</v>
      </c>
      <c r="B2" s="1000"/>
      <c r="C2" s="1000"/>
      <c r="D2" s="1000"/>
      <c r="E2" s="1000"/>
      <c r="F2" s="1000"/>
      <c r="G2" s="1000"/>
      <c r="H2" s="1000"/>
      <c r="I2" s="1000"/>
      <c r="J2" s="1000"/>
      <c r="K2" s="1000"/>
      <c r="L2" s="1000"/>
      <c r="M2" s="1000"/>
      <c r="N2" s="1000"/>
    </row>
    <row r="3" spans="1:14" ht="18">
      <c r="A3" s="1001" t="s">
        <v>648</v>
      </c>
      <c r="B3" s="1001"/>
      <c r="C3" s="1001"/>
      <c r="D3" s="1001"/>
      <c r="E3" s="1001"/>
      <c r="F3" s="1001"/>
      <c r="G3" s="1001"/>
      <c r="H3" s="1001"/>
      <c r="I3" s="1001"/>
      <c r="J3" s="1001"/>
      <c r="K3" s="1001"/>
      <c r="L3" s="1001"/>
      <c r="M3" s="1001"/>
      <c r="N3" s="1001"/>
    </row>
    <row r="4" spans="1:14" ht="9.75" customHeight="1">
      <c r="A4" s="1008" t="s">
        <v>761</v>
      </c>
      <c r="B4" s="1008"/>
      <c r="C4" s="1008"/>
      <c r="D4" s="1008"/>
      <c r="E4" s="1008"/>
      <c r="F4" s="1008"/>
      <c r="G4" s="1008"/>
      <c r="H4" s="1008"/>
      <c r="I4" s="1008"/>
      <c r="J4" s="1008"/>
      <c r="K4" s="1008"/>
      <c r="L4" s="1008"/>
      <c r="M4" s="1008"/>
      <c r="N4" s="1008"/>
    </row>
    <row r="5" spans="1:14" s="288" customFormat="1" ht="18.75" customHeight="1">
      <c r="A5" s="1008"/>
      <c r="B5" s="1008"/>
      <c r="C5" s="1008"/>
      <c r="D5" s="1008"/>
      <c r="E5" s="1008"/>
      <c r="F5" s="1008"/>
      <c r="G5" s="1008"/>
      <c r="H5" s="1008"/>
      <c r="I5" s="1008"/>
      <c r="J5" s="1008"/>
      <c r="K5" s="1008"/>
      <c r="L5" s="1008"/>
      <c r="M5" s="1008"/>
      <c r="N5" s="1008"/>
    </row>
    <row r="6" spans="1:14" ht="12.75">
      <c r="A6" s="1003"/>
      <c r="B6" s="1003"/>
      <c r="C6" s="1003"/>
      <c r="D6" s="1003"/>
      <c r="E6" s="1003"/>
      <c r="F6" s="1003"/>
      <c r="G6" s="1003"/>
      <c r="H6" s="1003"/>
      <c r="I6" s="1003"/>
      <c r="J6" s="1003"/>
      <c r="K6" s="1003"/>
      <c r="L6" s="1003"/>
      <c r="M6" s="1003"/>
      <c r="N6" s="1003"/>
    </row>
    <row r="7" spans="1:14" ht="12.75">
      <c r="A7" s="38" t="s">
        <v>990</v>
      </c>
      <c r="B7" s="38"/>
      <c r="D7" s="338"/>
      <c r="E7" s="301"/>
      <c r="F7" s="301"/>
      <c r="G7" s="301"/>
      <c r="H7" s="998"/>
      <c r="I7" s="998"/>
      <c r="J7" s="998"/>
      <c r="K7" s="998"/>
      <c r="L7" s="998"/>
      <c r="M7" s="998"/>
      <c r="N7" s="998"/>
    </row>
    <row r="8" spans="1:14" ht="24.75" customHeight="1">
      <c r="A8" s="899" t="s">
        <v>2</v>
      </c>
      <c r="B8" s="899" t="s">
        <v>3</v>
      </c>
      <c r="C8" s="1005" t="s">
        <v>499</v>
      </c>
      <c r="D8" s="994" t="s">
        <v>85</v>
      </c>
      <c r="E8" s="991" t="s">
        <v>86</v>
      </c>
      <c r="F8" s="992"/>
      <c r="G8" s="992"/>
      <c r="H8" s="993"/>
      <c r="I8" s="991" t="s">
        <v>729</v>
      </c>
      <c r="J8" s="992"/>
      <c r="K8" s="992"/>
      <c r="L8" s="992"/>
      <c r="M8" s="992"/>
      <c r="N8" s="992"/>
    </row>
    <row r="9" spans="1:14" ht="44.25" customHeight="1">
      <c r="A9" s="899"/>
      <c r="B9" s="899"/>
      <c r="C9" s="1006"/>
      <c r="D9" s="995"/>
      <c r="E9" s="339" t="s">
        <v>185</v>
      </c>
      <c r="F9" s="339" t="s">
        <v>119</v>
      </c>
      <c r="G9" s="339" t="s">
        <v>120</v>
      </c>
      <c r="H9" s="339" t="s">
        <v>449</v>
      </c>
      <c r="I9" s="339" t="s">
        <v>18</v>
      </c>
      <c r="J9" s="339" t="s">
        <v>730</v>
      </c>
      <c r="K9" s="339" t="s">
        <v>731</v>
      </c>
      <c r="L9" s="339" t="s">
        <v>732</v>
      </c>
      <c r="M9" s="339" t="s">
        <v>733</v>
      </c>
      <c r="N9" s="339" t="s">
        <v>734</v>
      </c>
    </row>
    <row r="10" spans="1:14" s="289" customFormat="1" ht="12.75">
      <c r="A10" s="339">
        <v>1</v>
      </c>
      <c r="B10" s="339">
        <v>2</v>
      </c>
      <c r="C10" s="339">
        <v>3</v>
      </c>
      <c r="D10" s="339">
        <v>8</v>
      </c>
      <c r="E10" s="339">
        <v>9</v>
      </c>
      <c r="F10" s="339">
        <v>10</v>
      </c>
      <c r="G10" s="339">
        <v>11</v>
      </c>
      <c r="H10" s="339">
        <v>12</v>
      </c>
      <c r="I10" s="339">
        <v>13</v>
      </c>
      <c r="J10" s="339">
        <v>14</v>
      </c>
      <c r="K10" s="339">
        <v>15</v>
      </c>
      <c r="L10" s="339">
        <v>16</v>
      </c>
      <c r="M10" s="339">
        <v>17</v>
      </c>
      <c r="N10" s="339">
        <v>18</v>
      </c>
    </row>
    <row r="11" spans="1:14" ht="12.75">
      <c r="A11" s="305">
        <v>1</v>
      </c>
      <c r="B11" s="21" t="s">
        <v>826</v>
      </c>
      <c r="C11" s="1007" t="s">
        <v>859</v>
      </c>
      <c r="D11" s="1007"/>
      <c r="E11" s="1007"/>
      <c r="F11" s="1007"/>
      <c r="G11" s="1007"/>
      <c r="H11" s="1007"/>
      <c r="I11" s="1007"/>
      <c r="J11" s="1007"/>
      <c r="K11" s="1007"/>
      <c r="L11" s="1007"/>
      <c r="M11" s="1007"/>
      <c r="N11" s="1007"/>
    </row>
    <row r="12" spans="1:14" ht="12.75">
      <c r="A12" s="305">
        <v>2</v>
      </c>
      <c r="B12" s="21" t="s">
        <v>827</v>
      </c>
      <c r="C12" s="1007"/>
      <c r="D12" s="1007"/>
      <c r="E12" s="1007"/>
      <c r="F12" s="1007"/>
      <c r="G12" s="1007"/>
      <c r="H12" s="1007"/>
      <c r="I12" s="1007"/>
      <c r="J12" s="1007"/>
      <c r="K12" s="1007"/>
      <c r="L12" s="1007"/>
      <c r="M12" s="1007"/>
      <c r="N12" s="1007"/>
    </row>
    <row r="13" spans="1:14" ht="12.75">
      <c r="A13" s="305">
        <v>3</v>
      </c>
      <c r="B13" s="21" t="s">
        <v>831</v>
      </c>
      <c r="C13" s="1007"/>
      <c r="D13" s="1007"/>
      <c r="E13" s="1007"/>
      <c r="F13" s="1007"/>
      <c r="G13" s="1007"/>
      <c r="H13" s="1007"/>
      <c r="I13" s="1007"/>
      <c r="J13" s="1007"/>
      <c r="K13" s="1007"/>
      <c r="L13" s="1007"/>
      <c r="M13" s="1007"/>
      <c r="N13" s="1007"/>
    </row>
    <row r="14" spans="1:14" ht="12.75">
      <c r="A14" s="305">
        <v>4</v>
      </c>
      <c r="B14" s="21" t="s">
        <v>829</v>
      </c>
      <c r="C14" s="1007"/>
      <c r="D14" s="1007"/>
      <c r="E14" s="1007"/>
      <c r="F14" s="1007"/>
      <c r="G14" s="1007"/>
      <c r="H14" s="1007"/>
      <c r="I14" s="1007"/>
      <c r="J14" s="1007"/>
      <c r="K14" s="1007"/>
      <c r="L14" s="1007"/>
      <c r="M14" s="1007"/>
      <c r="N14" s="1007"/>
    </row>
    <row r="15" spans="1:14" ht="12.75">
      <c r="A15" s="305">
        <v>5</v>
      </c>
      <c r="B15" s="306"/>
      <c r="C15" s="1007"/>
      <c r="D15" s="1007"/>
      <c r="E15" s="1007"/>
      <c r="F15" s="1007"/>
      <c r="G15" s="1007"/>
      <c r="H15" s="1007"/>
      <c r="I15" s="1007"/>
      <c r="J15" s="1007"/>
      <c r="K15" s="1007"/>
      <c r="L15" s="1007"/>
      <c r="M15" s="1007"/>
      <c r="N15" s="1007"/>
    </row>
    <row r="16" spans="1:14" ht="12.75">
      <c r="A16" s="305">
        <v>6</v>
      </c>
      <c r="B16" s="306"/>
      <c r="C16" s="1007"/>
      <c r="D16" s="1007"/>
      <c r="E16" s="1007"/>
      <c r="F16" s="1007"/>
      <c r="G16" s="1007"/>
      <c r="H16" s="1007"/>
      <c r="I16" s="1007"/>
      <c r="J16" s="1007"/>
      <c r="K16" s="1007"/>
      <c r="L16" s="1007"/>
      <c r="M16" s="1007"/>
      <c r="N16" s="1007"/>
    </row>
    <row r="17" spans="1:14" ht="12.75">
      <c r="A17" s="305">
        <v>7</v>
      </c>
      <c r="B17" s="306"/>
      <c r="C17" s="306"/>
      <c r="D17" s="341"/>
      <c r="E17" s="306"/>
      <c r="F17" s="306"/>
      <c r="G17" s="306"/>
      <c r="H17" s="306"/>
      <c r="I17" s="306"/>
      <c r="J17" s="306"/>
      <c r="K17" s="306"/>
      <c r="L17" s="306"/>
      <c r="M17" s="306"/>
      <c r="N17" s="306"/>
    </row>
    <row r="18" spans="1:14" ht="12.75">
      <c r="A18" s="305">
        <v>8</v>
      </c>
      <c r="B18" s="306"/>
      <c r="C18" s="306"/>
      <c r="D18" s="341"/>
      <c r="E18" s="306"/>
      <c r="F18" s="306"/>
      <c r="G18" s="306"/>
      <c r="H18" s="306"/>
      <c r="I18" s="306"/>
      <c r="J18" s="306"/>
      <c r="K18" s="306"/>
      <c r="L18" s="306"/>
      <c r="M18" s="306"/>
      <c r="N18" s="306"/>
    </row>
    <row r="19" spans="1:14" ht="12.75">
      <c r="A19" s="305">
        <v>9</v>
      </c>
      <c r="B19" s="306"/>
      <c r="C19" s="306"/>
      <c r="D19" s="341"/>
      <c r="E19" s="306"/>
      <c r="F19" s="306"/>
      <c r="G19" s="306"/>
      <c r="H19" s="306"/>
      <c r="I19" s="306"/>
      <c r="J19" s="306"/>
      <c r="K19" s="306"/>
      <c r="L19" s="306"/>
      <c r="M19" s="306"/>
      <c r="N19" s="306"/>
    </row>
    <row r="20" spans="1:14" ht="12.75">
      <c r="A20" s="305">
        <v>10</v>
      </c>
      <c r="B20" s="306"/>
      <c r="C20" s="306"/>
      <c r="D20" s="341"/>
      <c r="E20" s="306"/>
      <c r="F20" s="306"/>
      <c r="G20" s="306"/>
      <c r="H20" s="306"/>
      <c r="I20" s="306"/>
      <c r="J20" s="306"/>
      <c r="K20" s="306"/>
      <c r="L20" s="306"/>
      <c r="M20" s="306"/>
      <c r="N20" s="306"/>
    </row>
    <row r="21" spans="1:14" ht="12.75">
      <c r="A21" s="305">
        <v>11</v>
      </c>
      <c r="B21" s="306"/>
      <c r="C21" s="306"/>
      <c r="D21" s="341"/>
      <c r="E21" s="306"/>
      <c r="F21" s="306"/>
      <c r="G21" s="306"/>
      <c r="H21" s="306"/>
      <c r="I21" s="306"/>
      <c r="J21" s="306"/>
      <c r="K21" s="306"/>
      <c r="L21" s="306"/>
      <c r="M21" s="306"/>
      <c r="N21" s="306"/>
    </row>
    <row r="22" spans="1:14" ht="12.75">
      <c r="A22" s="308" t="s">
        <v>7</v>
      </c>
      <c r="B22" s="306"/>
      <c r="C22" s="306"/>
      <c r="D22" s="341"/>
      <c r="E22" s="306"/>
      <c r="F22" s="306"/>
      <c r="G22" s="306"/>
      <c r="H22" s="306"/>
      <c r="I22" s="306"/>
      <c r="J22" s="306"/>
      <c r="K22" s="306"/>
      <c r="L22" s="306"/>
      <c r="M22" s="306"/>
      <c r="N22" s="306"/>
    </row>
    <row r="23" spans="1:14" ht="12.75">
      <c r="A23" s="308" t="s">
        <v>7</v>
      </c>
      <c r="B23" s="306"/>
      <c r="C23" s="306"/>
      <c r="D23" s="341"/>
      <c r="E23" s="306"/>
      <c r="F23" s="306"/>
      <c r="G23" s="306"/>
      <c r="H23" s="306"/>
      <c r="I23" s="306"/>
      <c r="J23" s="306"/>
      <c r="K23" s="306"/>
      <c r="L23" s="306"/>
      <c r="M23" s="306"/>
      <c r="N23" s="306"/>
    </row>
    <row r="24" spans="1:14" ht="12.75">
      <c r="A24" s="308" t="s">
        <v>7</v>
      </c>
      <c r="B24" s="306"/>
      <c r="C24" s="306"/>
      <c r="D24" s="341"/>
      <c r="E24" s="306"/>
      <c r="F24" s="306"/>
      <c r="G24" s="306"/>
      <c r="H24" s="306"/>
      <c r="I24" s="306"/>
      <c r="J24" s="306"/>
      <c r="K24" s="306"/>
      <c r="L24" s="306"/>
      <c r="M24" s="306"/>
      <c r="N24" s="306"/>
    </row>
    <row r="25" spans="1:14" ht="12.75">
      <c r="A25" s="309"/>
      <c r="B25" s="309"/>
      <c r="C25" s="309"/>
      <c r="D25" s="309"/>
      <c r="E25" s="301"/>
      <c r="F25" s="301"/>
      <c r="G25" s="301"/>
      <c r="H25" s="301"/>
      <c r="I25" s="301"/>
      <c r="J25" s="301"/>
      <c r="K25" s="301"/>
      <c r="L25" s="301"/>
      <c r="M25" s="301"/>
      <c r="N25" s="301"/>
    </row>
    <row r="26" spans="1:14" ht="12.75">
      <c r="A26" s="310" t="s">
        <v>8</v>
      </c>
      <c r="B26" s="311"/>
      <c r="C26" s="311"/>
      <c r="D26" s="309"/>
      <c r="E26" s="301"/>
      <c r="F26" s="301"/>
      <c r="G26" s="301"/>
      <c r="H26" s="301"/>
      <c r="I26" s="301"/>
      <c r="J26" s="301"/>
      <c r="K26" s="301"/>
      <c r="L26" s="301"/>
      <c r="M26" s="301"/>
      <c r="N26" s="301"/>
    </row>
    <row r="27" spans="1:14" ht="12.75">
      <c r="A27" s="312" t="s">
        <v>9</v>
      </c>
      <c r="B27" s="312"/>
      <c r="C27" s="312"/>
      <c r="E27" s="301"/>
      <c r="F27" s="301"/>
      <c r="G27" s="301"/>
      <c r="H27" s="301"/>
      <c r="I27" s="301"/>
      <c r="J27" s="301"/>
      <c r="K27" s="301"/>
      <c r="L27" s="301"/>
      <c r="M27" s="301"/>
      <c r="N27" s="301"/>
    </row>
    <row r="28" spans="1:14" ht="12.75">
      <c r="A28" s="312" t="s">
        <v>10</v>
      </c>
      <c r="B28" s="312"/>
      <c r="C28" s="312"/>
      <c r="E28" s="301"/>
      <c r="F28" s="301"/>
      <c r="G28" s="301"/>
      <c r="H28" s="301"/>
      <c r="I28" s="301"/>
      <c r="J28" s="301"/>
      <c r="K28" s="301"/>
      <c r="L28" s="301"/>
      <c r="M28" s="301"/>
      <c r="N28" s="301"/>
    </row>
    <row r="29" spans="1:14" ht="12.75">
      <c r="A29" s="312"/>
      <c r="B29" s="312"/>
      <c r="C29" s="312"/>
      <c r="E29" s="301"/>
      <c r="F29" s="301"/>
      <c r="G29" s="301"/>
      <c r="H29" s="301"/>
      <c r="I29" s="301"/>
      <c r="J29" s="301"/>
      <c r="K29" s="301"/>
      <c r="L29" s="301"/>
      <c r="M29" s="301"/>
      <c r="N29" s="301"/>
    </row>
    <row r="30" spans="1:14" ht="12.75">
      <c r="A30" s="312"/>
      <c r="B30" s="312"/>
      <c r="C30" s="312"/>
      <c r="E30" s="301"/>
      <c r="F30" s="301"/>
      <c r="G30" s="301"/>
      <c r="H30" s="301"/>
      <c r="I30" s="301"/>
      <c r="J30" s="301"/>
      <c r="K30" s="301"/>
      <c r="L30" s="301"/>
      <c r="M30" s="301"/>
      <c r="N30" s="301"/>
    </row>
    <row r="31" spans="1:14" ht="12.75">
      <c r="A31" s="16" t="s">
        <v>971</v>
      </c>
      <c r="D31" s="312"/>
      <c r="E31" s="301"/>
      <c r="F31" s="312"/>
      <c r="G31" s="312"/>
      <c r="H31" s="312"/>
      <c r="I31" s="312"/>
      <c r="J31" s="312"/>
      <c r="K31" s="312"/>
      <c r="L31" s="312"/>
      <c r="M31" s="312"/>
      <c r="N31" s="312"/>
    </row>
    <row r="32" spans="5:14" ht="12.75" customHeight="1">
      <c r="E32" s="312"/>
      <c r="F32" s="996" t="s">
        <v>13</v>
      </c>
      <c r="G32" s="996"/>
      <c r="H32" s="996"/>
      <c r="I32" s="996"/>
      <c r="J32" s="996"/>
      <c r="K32" s="996"/>
      <c r="L32" s="996"/>
      <c r="M32" s="996"/>
      <c r="N32" s="996"/>
    </row>
    <row r="33" spans="5:14" ht="12.75" customHeight="1">
      <c r="E33" s="996" t="s">
        <v>87</v>
      </c>
      <c r="F33" s="996"/>
      <c r="G33" s="996"/>
      <c r="H33" s="996"/>
      <c r="I33" s="996"/>
      <c r="J33" s="996"/>
      <c r="K33" s="996"/>
      <c r="L33" s="996"/>
      <c r="M33" s="996"/>
      <c r="N33" s="996"/>
    </row>
    <row r="34" spans="1:14" ht="12.75">
      <c r="A34" s="312"/>
      <c r="B34" s="312"/>
      <c r="E34" s="301"/>
      <c r="F34" s="312"/>
      <c r="G34" s="312"/>
      <c r="H34" s="312"/>
      <c r="I34" s="312"/>
      <c r="J34" s="312"/>
      <c r="K34" s="312"/>
      <c r="L34" s="312"/>
      <c r="M34" s="312"/>
      <c r="N34" s="312"/>
    </row>
    <row r="36" spans="1:14" ht="12.75">
      <c r="A36" s="997"/>
      <c r="B36" s="997"/>
      <c r="C36" s="997"/>
      <c r="D36" s="997"/>
      <c r="E36" s="997"/>
      <c r="F36" s="997"/>
      <c r="G36" s="997"/>
      <c r="H36" s="997"/>
      <c r="I36" s="997"/>
      <c r="J36" s="997"/>
      <c r="K36" s="997"/>
      <c r="L36" s="997"/>
      <c r="M36" s="997"/>
      <c r="N36" s="997"/>
    </row>
  </sheetData>
  <sheetProtection/>
  <mergeCells count="17">
    <mergeCell ref="I8:N8"/>
    <mergeCell ref="A6:N6"/>
    <mergeCell ref="D1:E1"/>
    <mergeCell ref="M1:N1"/>
    <mergeCell ref="A2:N2"/>
    <mergeCell ref="A3:N3"/>
    <mergeCell ref="A4:N5"/>
    <mergeCell ref="F32:N32"/>
    <mergeCell ref="E33:N33"/>
    <mergeCell ref="A36:N36"/>
    <mergeCell ref="H7:N7"/>
    <mergeCell ref="A8:A9"/>
    <mergeCell ref="B8:B9"/>
    <mergeCell ref="C8:C9"/>
    <mergeCell ref="D8:D9"/>
    <mergeCell ref="E8:H8"/>
    <mergeCell ref="C11:N1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3"/>
  <sheetViews>
    <sheetView view="pageBreakPreview" zoomScale="90" zoomScaleNormal="70" zoomScaleSheetLayoutView="90" zoomScalePageLayoutView="0" workbookViewId="0" topLeftCell="A7">
      <selection activeCell="J11" sqref="J11:J14"/>
    </sheetView>
  </sheetViews>
  <sheetFormatPr defaultColWidth="9.140625" defaultRowHeight="12.75"/>
  <cols>
    <col min="1" max="1" width="9.140625" style="78" customWidth="1"/>
    <col min="2" max="2" width="11.28125" style="78" customWidth="1"/>
    <col min="3" max="4" width="8.57421875" style="78" customWidth="1"/>
    <col min="5" max="5" width="8.7109375" style="78" customWidth="1"/>
    <col min="6" max="6" width="8.57421875" style="78" customWidth="1"/>
    <col min="7" max="7" width="9.7109375" style="78" customWidth="1"/>
    <col min="8" max="8" width="10.28125" style="78" customWidth="1"/>
    <col min="9" max="9" width="9.7109375" style="78" customWidth="1"/>
    <col min="10" max="10" width="9.28125" style="78" customWidth="1"/>
    <col min="11" max="11" width="7.00390625" style="78" customWidth="1"/>
    <col min="12" max="12" width="7.28125" style="78" customWidth="1"/>
    <col min="13" max="13" width="7.421875" style="78" customWidth="1"/>
    <col min="14" max="14" width="7.8515625" style="78" customWidth="1"/>
    <col min="15" max="15" width="11.421875" style="78" customWidth="1"/>
    <col min="16" max="16" width="12.28125" style="78" customWidth="1"/>
    <col min="17" max="17" width="11.57421875" style="78" customWidth="1"/>
    <col min="18" max="18" width="19.28125" style="78" customWidth="1"/>
    <col min="19" max="19" width="9.00390625" style="78" customWidth="1"/>
    <col min="20" max="20" width="9.140625" style="78" hidden="1" customWidth="1"/>
    <col min="21" max="16384" width="9.140625" style="78" customWidth="1"/>
  </cols>
  <sheetData>
    <row r="1" spans="7:19" s="17" customFormat="1" ht="15.75">
      <c r="G1" s="652" t="s">
        <v>0</v>
      </c>
      <c r="H1" s="652"/>
      <c r="I1" s="652"/>
      <c r="J1" s="652"/>
      <c r="K1" s="652"/>
      <c r="L1" s="652"/>
      <c r="M1" s="652"/>
      <c r="N1" s="42"/>
      <c r="O1" s="42"/>
      <c r="R1" s="802" t="s">
        <v>548</v>
      </c>
      <c r="S1" s="802"/>
    </row>
    <row r="2" spans="2:15" s="17" customFormat="1" ht="20.25">
      <c r="B2" s="139"/>
      <c r="E2" s="653" t="s">
        <v>648</v>
      </c>
      <c r="F2" s="653"/>
      <c r="G2" s="653"/>
      <c r="H2" s="653"/>
      <c r="I2" s="653"/>
      <c r="J2" s="653"/>
      <c r="K2" s="653"/>
      <c r="L2" s="653"/>
      <c r="M2" s="653"/>
      <c r="N2" s="653"/>
      <c r="O2" s="653"/>
    </row>
    <row r="3" spans="2:10" s="17" customFormat="1" ht="20.25">
      <c r="B3" s="137"/>
      <c r="C3" s="137"/>
      <c r="D3" s="137"/>
      <c r="E3" s="137"/>
      <c r="F3" s="137"/>
      <c r="G3" s="137"/>
      <c r="H3" s="137"/>
      <c r="I3" s="137"/>
      <c r="J3" s="137"/>
    </row>
    <row r="4" spans="2:20" ht="18">
      <c r="B4" s="1009" t="s">
        <v>740</v>
      </c>
      <c r="C4" s="1009"/>
      <c r="D4" s="1009"/>
      <c r="E4" s="1009"/>
      <c r="F4" s="1009"/>
      <c r="G4" s="1009"/>
      <c r="H4" s="1009"/>
      <c r="I4" s="1009"/>
      <c r="J4" s="1009"/>
      <c r="K4" s="1009"/>
      <c r="L4" s="1009"/>
      <c r="M4" s="1009"/>
      <c r="N4" s="1009"/>
      <c r="O4" s="1009"/>
      <c r="P4" s="1009"/>
      <c r="Q4" s="1009"/>
      <c r="R4" s="1009"/>
      <c r="S4" s="1009"/>
      <c r="T4" s="1009"/>
    </row>
    <row r="5" spans="3:20" ht="15">
      <c r="C5" s="79"/>
      <c r="D5" s="79"/>
      <c r="E5" s="79"/>
      <c r="F5" s="79"/>
      <c r="G5" s="79"/>
      <c r="H5" s="79"/>
      <c r="M5" s="79"/>
      <c r="N5" s="79"/>
      <c r="O5" s="79"/>
      <c r="P5" s="79"/>
      <c r="Q5" s="79"/>
      <c r="R5" s="79"/>
      <c r="S5" s="79"/>
      <c r="T5" s="79"/>
    </row>
    <row r="6" spans="1:2" ht="15">
      <c r="A6" s="38" t="s">
        <v>990</v>
      </c>
      <c r="B6" s="38"/>
    </row>
    <row r="7" ht="15">
      <c r="B7" s="81"/>
    </row>
    <row r="8" spans="1:18" s="82" customFormat="1" ht="42" customHeight="1">
      <c r="A8" s="657" t="s">
        <v>2</v>
      </c>
      <c r="B8" s="1010" t="s">
        <v>3</v>
      </c>
      <c r="C8" s="1015" t="s">
        <v>254</v>
      </c>
      <c r="D8" s="1015"/>
      <c r="E8" s="1015"/>
      <c r="F8" s="1015"/>
      <c r="G8" s="1012" t="s">
        <v>763</v>
      </c>
      <c r="H8" s="1013"/>
      <c r="I8" s="1013"/>
      <c r="J8" s="1016"/>
      <c r="K8" s="1012" t="s">
        <v>215</v>
      </c>
      <c r="L8" s="1013"/>
      <c r="M8" s="1013"/>
      <c r="N8" s="1016"/>
      <c r="O8" s="1012" t="s">
        <v>109</v>
      </c>
      <c r="P8" s="1013"/>
      <c r="Q8" s="1013"/>
      <c r="R8" s="1014"/>
    </row>
    <row r="9" spans="1:19" s="83" customFormat="1" ht="62.25" customHeight="1">
      <c r="A9" s="657"/>
      <c r="B9" s="1011"/>
      <c r="C9" s="91" t="s">
        <v>95</v>
      </c>
      <c r="D9" s="91" t="s">
        <v>99</v>
      </c>
      <c r="E9" s="91" t="s">
        <v>100</v>
      </c>
      <c r="F9" s="91" t="s">
        <v>18</v>
      </c>
      <c r="G9" s="91" t="s">
        <v>95</v>
      </c>
      <c r="H9" s="91" t="s">
        <v>99</v>
      </c>
      <c r="I9" s="91" t="s">
        <v>100</v>
      </c>
      <c r="J9" s="91" t="s">
        <v>18</v>
      </c>
      <c r="K9" s="91" t="s">
        <v>95</v>
      </c>
      <c r="L9" s="91" t="s">
        <v>99</v>
      </c>
      <c r="M9" s="91" t="s">
        <v>100</v>
      </c>
      <c r="N9" s="91" t="s">
        <v>18</v>
      </c>
      <c r="O9" s="91" t="s">
        <v>147</v>
      </c>
      <c r="P9" s="91" t="s">
        <v>148</v>
      </c>
      <c r="Q9" s="177" t="s">
        <v>149</v>
      </c>
      <c r="R9" s="91" t="s">
        <v>150</v>
      </c>
      <c r="S9" s="131"/>
    </row>
    <row r="10" spans="1:18" s="179" customFormat="1" ht="15.75" customHeight="1">
      <c r="A10" s="5">
        <v>1</v>
      </c>
      <c r="B10" s="90">
        <v>2</v>
      </c>
      <c r="C10" s="91">
        <v>3</v>
      </c>
      <c r="D10" s="91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0">
        <v>18</v>
      </c>
    </row>
    <row r="11" spans="1:18" s="179" customFormat="1" ht="15.75" customHeight="1">
      <c r="A11" s="5">
        <v>1</v>
      </c>
      <c r="B11" s="21" t="s">
        <v>826</v>
      </c>
      <c r="C11" s="477"/>
      <c r="D11" s="477"/>
      <c r="E11" s="477"/>
      <c r="F11" s="477"/>
      <c r="G11" s="1017">
        <v>105</v>
      </c>
      <c r="H11" s="477"/>
      <c r="I11" s="477"/>
      <c r="J11" s="1020">
        <f>G11+H11+I11</f>
        <v>105</v>
      </c>
      <c r="K11" s="477"/>
      <c r="L11" s="477"/>
      <c r="M11" s="477"/>
      <c r="N11" s="477"/>
      <c r="O11" s="477"/>
      <c r="P11" s="477"/>
      <c r="Q11" s="477"/>
      <c r="R11" s="477"/>
    </row>
    <row r="12" spans="1:18" s="179" customFormat="1" ht="15.75" customHeight="1">
      <c r="A12" s="5">
        <v>2</v>
      </c>
      <c r="B12" s="21" t="s">
        <v>827</v>
      </c>
      <c r="C12" s="477"/>
      <c r="D12" s="477"/>
      <c r="E12" s="477"/>
      <c r="F12" s="477"/>
      <c r="G12" s="1018"/>
      <c r="H12" s="477"/>
      <c r="I12" s="477"/>
      <c r="J12" s="1021"/>
      <c r="K12" s="477"/>
      <c r="L12" s="477"/>
      <c r="M12" s="477"/>
      <c r="N12" s="477"/>
      <c r="O12" s="477"/>
      <c r="P12" s="477"/>
      <c r="Q12" s="477"/>
      <c r="R12" s="477"/>
    </row>
    <row r="13" spans="1:18" s="179" customFormat="1" ht="15.75" customHeight="1">
      <c r="A13" s="5">
        <v>3</v>
      </c>
      <c r="B13" s="21" t="s">
        <v>831</v>
      </c>
      <c r="C13" s="477"/>
      <c r="D13" s="477"/>
      <c r="E13" s="477"/>
      <c r="F13" s="477"/>
      <c r="G13" s="1018"/>
      <c r="H13" s="477"/>
      <c r="I13" s="477"/>
      <c r="J13" s="1021"/>
      <c r="K13" s="477"/>
      <c r="L13" s="477"/>
      <c r="M13" s="477"/>
      <c r="N13" s="477"/>
      <c r="O13" s="477"/>
      <c r="P13" s="477"/>
      <c r="Q13" s="477"/>
      <c r="R13" s="477"/>
    </row>
    <row r="14" spans="1:18" s="179" customFormat="1" ht="15.75" customHeight="1">
      <c r="A14" s="5">
        <v>4</v>
      </c>
      <c r="B14" s="21" t="s">
        <v>829</v>
      </c>
      <c r="C14" s="477"/>
      <c r="D14" s="477"/>
      <c r="E14" s="477"/>
      <c r="F14" s="477"/>
      <c r="G14" s="1019"/>
      <c r="H14" s="477"/>
      <c r="I14" s="477"/>
      <c r="J14" s="1022"/>
      <c r="K14" s="477"/>
      <c r="L14" s="477"/>
      <c r="M14" s="477"/>
      <c r="N14" s="477"/>
      <c r="O14" s="477"/>
      <c r="P14" s="477"/>
      <c r="Q14" s="477"/>
      <c r="R14" s="477"/>
    </row>
    <row r="15" spans="1:18" s="179" customFormat="1" ht="15.75" customHeight="1">
      <c r="A15" s="5">
        <v>5</v>
      </c>
      <c r="B15" s="90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</row>
    <row r="16" spans="1:18" s="179" customFormat="1" ht="15.75" customHeight="1">
      <c r="A16" s="5">
        <v>6</v>
      </c>
      <c r="B16" s="90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0"/>
    </row>
    <row r="17" spans="1:18" s="179" customFormat="1" ht="15.75" customHeight="1">
      <c r="A17" s="5">
        <v>7</v>
      </c>
      <c r="B17" s="90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0"/>
    </row>
    <row r="18" spans="1:18" s="179" customFormat="1" ht="15.75" customHeight="1">
      <c r="A18" s="5">
        <v>8</v>
      </c>
      <c r="B18" s="90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0"/>
    </row>
    <row r="19" spans="1:18" s="179" customFormat="1" ht="15.75" customHeight="1">
      <c r="A19" s="5">
        <v>9</v>
      </c>
      <c r="B19" s="90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0"/>
    </row>
    <row r="20" spans="1:18" s="179" customFormat="1" ht="15.75" customHeight="1">
      <c r="A20" s="5">
        <v>10</v>
      </c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0"/>
    </row>
    <row r="21" spans="1:18" s="179" customFormat="1" ht="15.75" customHeight="1">
      <c r="A21" s="5">
        <v>11</v>
      </c>
      <c r="B21" s="90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0"/>
    </row>
    <row r="22" spans="1:18" ht="15">
      <c r="A22" s="5">
        <v>12</v>
      </c>
      <c r="B22" s="84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</row>
    <row r="23" spans="1:18" ht="15">
      <c r="A23" s="5">
        <v>13</v>
      </c>
      <c r="B23" s="86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</row>
    <row r="24" spans="1:18" ht="15">
      <c r="A24" s="5">
        <v>14</v>
      </c>
      <c r="B24" s="86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</row>
    <row r="25" spans="1:18" ht="15">
      <c r="A25" s="141" t="s">
        <v>7</v>
      </c>
      <c r="B25" s="86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</row>
    <row r="26" spans="1:45" s="85" customFormat="1" ht="15">
      <c r="A26" s="141" t="s">
        <v>7</v>
      </c>
      <c r="B26" s="86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</row>
    <row r="27" spans="1:18" ht="15.75">
      <c r="A27" s="317" t="s">
        <v>18</v>
      </c>
      <c r="B27" s="85"/>
      <c r="C27" s="85">
        <f>SUM(C11:C26)</f>
        <v>0</v>
      </c>
      <c r="D27" s="85">
        <f aca="true" t="shared" si="0" ref="D27:R27">SUM(D11:D26)</f>
        <v>0</v>
      </c>
      <c r="E27" s="85">
        <f t="shared" si="0"/>
        <v>0</v>
      </c>
      <c r="F27" s="85">
        <f t="shared" si="0"/>
        <v>0</v>
      </c>
      <c r="G27" s="85">
        <f t="shared" si="0"/>
        <v>105</v>
      </c>
      <c r="H27" s="85">
        <f t="shared" si="0"/>
        <v>0</v>
      </c>
      <c r="I27" s="85">
        <f t="shared" si="0"/>
        <v>0</v>
      </c>
      <c r="J27" s="85">
        <f t="shared" si="0"/>
        <v>105</v>
      </c>
      <c r="K27" s="85">
        <f t="shared" si="0"/>
        <v>0</v>
      </c>
      <c r="L27" s="85">
        <f t="shared" si="0"/>
        <v>0</v>
      </c>
      <c r="M27" s="85">
        <f t="shared" si="0"/>
        <v>0</v>
      </c>
      <c r="N27" s="85">
        <f t="shared" si="0"/>
        <v>0</v>
      </c>
      <c r="O27" s="85">
        <f t="shared" si="0"/>
        <v>0</v>
      </c>
      <c r="P27" s="85">
        <f t="shared" si="0"/>
        <v>0</v>
      </c>
      <c r="Q27" s="85">
        <f t="shared" si="0"/>
        <v>0</v>
      </c>
      <c r="R27" s="85">
        <f t="shared" si="0"/>
        <v>0</v>
      </c>
    </row>
    <row r="28" ht="15">
      <c r="A28" s="78" t="s">
        <v>1044</v>
      </c>
    </row>
    <row r="30" spans="1:19" s="17" customFormat="1" ht="12.75">
      <c r="A30" s="16" t="s">
        <v>971</v>
      </c>
      <c r="G30" s="16"/>
      <c r="H30" s="16"/>
      <c r="K30" s="16"/>
      <c r="L30" s="16"/>
      <c r="M30" s="16"/>
      <c r="N30" s="16"/>
      <c r="O30" s="16"/>
      <c r="P30" s="16"/>
      <c r="Q30" s="16"/>
      <c r="R30" s="666" t="s">
        <v>12</v>
      </c>
      <c r="S30" s="666"/>
    </row>
    <row r="31" spans="10:19" s="17" customFormat="1" ht="12.75" customHeight="1">
      <c r="J31" s="16"/>
      <c r="K31" s="803" t="s">
        <v>13</v>
      </c>
      <c r="L31" s="803"/>
      <c r="M31" s="803"/>
      <c r="N31" s="803"/>
      <c r="O31" s="803"/>
      <c r="P31" s="803"/>
      <c r="Q31" s="803"/>
      <c r="R31" s="803"/>
      <c r="S31" s="803"/>
    </row>
    <row r="32" spans="10:19" s="17" customFormat="1" ht="12.75" customHeight="1">
      <c r="J32" s="803" t="s">
        <v>87</v>
      </c>
      <c r="K32" s="803"/>
      <c r="L32" s="803"/>
      <c r="M32" s="803"/>
      <c r="N32" s="803"/>
      <c r="O32" s="803"/>
      <c r="P32" s="803"/>
      <c r="Q32" s="803"/>
      <c r="R32" s="803"/>
      <c r="S32" s="803"/>
    </row>
    <row r="33" spans="1:19" s="17" customFormat="1" ht="12.75">
      <c r="A33" s="16"/>
      <c r="B33" s="16"/>
      <c r="K33" s="16"/>
      <c r="L33" s="16"/>
      <c r="M33" s="16"/>
      <c r="N33" s="16"/>
      <c r="O33" s="16"/>
      <c r="P33" s="16"/>
      <c r="Q33" s="655" t="s">
        <v>84</v>
      </c>
      <c r="R33" s="655"/>
      <c r="S33" s="655"/>
    </row>
    <row r="40" spans="8:9" ht="15">
      <c r="H40" s="78">
        <v>2</v>
      </c>
      <c r="I40" s="78">
        <v>26.58832</v>
      </c>
    </row>
    <row r="41" spans="8:9" ht="15">
      <c r="H41" s="78">
        <v>9</v>
      </c>
      <c r="I41" s="78">
        <v>107.56184</v>
      </c>
    </row>
    <row r="42" spans="8:9" ht="15">
      <c r="H42" s="78">
        <v>3</v>
      </c>
      <c r="I42" s="78">
        <v>36.2568</v>
      </c>
    </row>
    <row r="43" spans="8:9" ht="15">
      <c r="H43" s="78">
        <v>1</v>
      </c>
      <c r="I43" s="78">
        <v>13.29416</v>
      </c>
    </row>
  </sheetData>
  <sheetProtection/>
  <mergeCells count="16">
    <mergeCell ref="Q33:S33"/>
    <mergeCell ref="O8:R8"/>
    <mergeCell ref="J32:S32"/>
    <mergeCell ref="C8:F8"/>
    <mergeCell ref="K8:N8"/>
    <mergeCell ref="G8:J8"/>
    <mergeCell ref="G11:G14"/>
    <mergeCell ref="J11:J14"/>
    <mergeCell ref="R1:S1"/>
    <mergeCell ref="R30:S30"/>
    <mergeCell ref="K31:S31"/>
    <mergeCell ref="B4:T4"/>
    <mergeCell ref="A8:A9"/>
    <mergeCell ref="B8:B9"/>
    <mergeCell ref="G1:M1"/>
    <mergeCell ref="E2:O2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1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2"/>
  <sheetViews>
    <sheetView view="pageBreakPreview" zoomScale="80" zoomScaleNormal="80" zoomScaleSheetLayoutView="80" zoomScalePageLayoutView="0" workbookViewId="0" topLeftCell="A7">
      <selection activeCell="A6" sqref="A6:B6"/>
    </sheetView>
  </sheetViews>
  <sheetFormatPr defaultColWidth="9.140625" defaultRowHeight="12.75"/>
  <cols>
    <col min="1" max="1" width="9.140625" style="78" customWidth="1"/>
    <col min="2" max="2" width="11.28125" style="78" customWidth="1"/>
    <col min="3" max="3" width="15.421875" style="78" customWidth="1"/>
    <col min="4" max="4" width="14.8515625" style="78" customWidth="1"/>
    <col min="5" max="5" width="11.8515625" style="78" customWidth="1"/>
    <col min="6" max="6" width="9.8515625" style="78" customWidth="1"/>
    <col min="7" max="7" width="12.7109375" style="78" customWidth="1"/>
    <col min="8" max="9" width="11.00390625" style="78" customWidth="1"/>
    <col min="10" max="10" width="14.140625" style="78" customWidth="1"/>
    <col min="11" max="11" width="12.28125" style="78" customWidth="1"/>
    <col min="12" max="12" width="13.140625" style="78" customWidth="1"/>
    <col min="13" max="13" width="9.7109375" style="78" customWidth="1"/>
    <col min="14" max="14" width="9.57421875" style="78" customWidth="1"/>
    <col min="15" max="15" width="12.7109375" style="78" customWidth="1"/>
    <col min="16" max="16" width="13.28125" style="78" customWidth="1"/>
    <col min="17" max="17" width="11.28125" style="78" customWidth="1"/>
    <col min="18" max="18" width="9.28125" style="78" customWidth="1"/>
    <col min="19" max="19" width="9.140625" style="78" customWidth="1"/>
    <col min="20" max="20" width="12.28125" style="78" customWidth="1"/>
    <col min="21" max="16384" width="9.140625" style="78" customWidth="1"/>
  </cols>
  <sheetData>
    <row r="1" spans="3:18" s="17" customFormat="1" ht="15.75">
      <c r="C1" s="47"/>
      <c r="D1" s="47"/>
      <c r="E1" s="47"/>
      <c r="F1" s="47"/>
      <c r="G1" s="47"/>
      <c r="H1" s="47"/>
      <c r="I1" s="116" t="s">
        <v>0</v>
      </c>
      <c r="J1" s="47"/>
      <c r="Q1" s="802" t="s">
        <v>549</v>
      </c>
      <c r="R1" s="802"/>
    </row>
    <row r="2" spans="7:17" s="17" customFormat="1" ht="20.25">
      <c r="G2" s="653" t="s">
        <v>648</v>
      </c>
      <c r="H2" s="653"/>
      <c r="I2" s="653"/>
      <c r="J2" s="653"/>
      <c r="K2" s="653"/>
      <c r="L2" s="653"/>
      <c r="M2" s="653"/>
      <c r="N2" s="46"/>
      <c r="O2" s="46"/>
      <c r="P2" s="46"/>
      <c r="Q2" s="46"/>
    </row>
    <row r="3" spans="7:17" s="17" customFormat="1" ht="20.25">
      <c r="G3" s="137"/>
      <c r="H3" s="137"/>
      <c r="I3" s="137"/>
      <c r="J3" s="137"/>
      <c r="K3" s="137"/>
      <c r="L3" s="137"/>
      <c r="M3" s="137"/>
      <c r="N3" s="46"/>
      <c r="O3" s="46"/>
      <c r="P3" s="46"/>
      <c r="Q3" s="46"/>
    </row>
    <row r="4" spans="2:20" ht="18">
      <c r="B4" s="471" t="s">
        <v>741</v>
      </c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</row>
    <row r="5" spans="3:20" ht="15.75">
      <c r="C5" s="79"/>
      <c r="D5" s="80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</row>
    <row r="6" spans="1:2" ht="15">
      <c r="A6" s="38" t="s">
        <v>990</v>
      </c>
      <c r="B6" s="38"/>
    </row>
    <row r="7" spans="2:17" ht="15">
      <c r="B7" s="81"/>
      <c r="Q7" s="125" t="s">
        <v>144</v>
      </c>
    </row>
    <row r="8" spans="1:19" s="82" customFormat="1" ht="32.25" customHeight="1">
      <c r="A8" s="657" t="s">
        <v>2</v>
      </c>
      <c r="B8" s="1010" t="s">
        <v>3</v>
      </c>
      <c r="C8" s="1015" t="s">
        <v>464</v>
      </c>
      <c r="D8" s="1015"/>
      <c r="E8" s="1015"/>
      <c r="F8" s="1015"/>
      <c r="G8" s="1015" t="s">
        <v>465</v>
      </c>
      <c r="H8" s="1015"/>
      <c r="I8" s="1015"/>
      <c r="J8" s="1015"/>
      <c r="K8" s="1015" t="s">
        <v>466</v>
      </c>
      <c r="L8" s="1015"/>
      <c r="M8" s="1015"/>
      <c r="N8" s="1015"/>
      <c r="O8" s="1015" t="s">
        <v>467</v>
      </c>
      <c r="P8" s="1015"/>
      <c r="Q8" s="1015"/>
      <c r="R8" s="1010"/>
      <c r="S8" s="1023" t="s">
        <v>166</v>
      </c>
    </row>
    <row r="9" spans="1:19" s="83" customFormat="1" ht="75" customHeight="1">
      <c r="A9" s="657"/>
      <c r="B9" s="1011"/>
      <c r="C9" s="91" t="s">
        <v>163</v>
      </c>
      <c r="D9" s="142" t="s">
        <v>165</v>
      </c>
      <c r="E9" s="91" t="s">
        <v>143</v>
      </c>
      <c r="F9" s="142" t="s">
        <v>164</v>
      </c>
      <c r="G9" s="91" t="s">
        <v>255</v>
      </c>
      <c r="H9" s="142" t="s">
        <v>165</v>
      </c>
      <c r="I9" s="91" t="s">
        <v>143</v>
      </c>
      <c r="J9" s="142" t="s">
        <v>164</v>
      </c>
      <c r="K9" s="91" t="s">
        <v>255</v>
      </c>
      <c r="L9" s="142" t="s">
        <v>165</v>
      </c>
      <c r="M9" s="91" t="s">
        <v>143</v>
      </c>
      <c r="N9" s="142" t="s">
        <v>164</v>
      </c>
      <c r="O9" s="91" t="s">
        <v>255</v>
      </c>
      <c r="P9" s="142" t="s">
        <v>165</v>
      </c>
      <c r="Q9" s="91" t="s">
        <v>143</v>
      </c>
      <c r="R9" s="143" t="s">
        <v>164</v>
      </c>
      <c r="S9" s="1023"/>
    </row>
    <row r="10" spans="1:19" s="83" customFormat="1" ht="15.75" customHeight="1">
      <c r="A10" s="5">
        <v>1</v>
      </c>
      <c r="B10" s="90">
        <v>2</v>
      </c>
      <c r="C10" s="77">
        <v>3</v>
      </c>
      <c r="D10" s="77">
        <v>4</v>
      </c>
      <c r="E10" s="77">
        <v>5</v>
      </c>
      <c r="F10" s="77">
        <v>6</v>
      </c>
      <c r="G10" s="77">
        <v>7</v>
      </c>
      <c r="H10" s="77">
        <v>8</v>
      </c>
      <c r="I10" s="77">
        <v>9</v>
      </c>
      <c r="J10" s="77">
        <v>10</v>
      </c>
      <c r="K10" s="77">
        <v>11</v>
      </c>
      <c r="L10" s="77">
        <v>12</v>
      </c>
      <c r="M10" s="77">
        <v>13</v>
      </c>
      <c r="N10" s="77">
        <v>14</v>
      </c>
      <c r="O10" s="77">
        <v>15</v>
      </c>
      <c r="P10" s="77">
        <v>16</v>
      </c>
      <c r="Q10" s="77">
        <v>17</v>
      </c>
      <c r="R10" s="133">
        <v>18</v>
      </c>
      <c r="S10" s="141">
        <v>19</v>
      </c>
    </row>
    <row r="11" spans="1:19" s="83" customFormat="1" ht="15.75" customHeight="1">
      <c r="A11" s="5">
        <v>1</v>
      </c>
      <c r="B11" s="21" t="s">
        <v>826</v>
      </c>
      <c r="C11" s="1024" t="s">
        <v>825</v>
      </c>
      <c r="D11" s="1025"/>
      <c r="E11" s="1025"/>
      <c r="F11" s="1025"/>
      <c r="G11" s="1025"/>
      <c r="H11" s="1025"/>
      <c r="I11" s="1025"/>
      <c r="J11" s="1025"/>
      <c r="K11" s="1025"/>
      <c r="L11" s="1025"/>
      <c r="M11" s="1025"/>
      <c r="N11" s="1025"/>
      <c r="O11" s="1025"/>
      <c r="P11" s="1025"/>
      <c r="Q11" s="1025"/>
      <c r="R11" s="1025"/>
      <c r="S11" s="1026"/>
    </row>
    <row r="12" spans="1:19" s="83" customFormat="1" ht="15.75" customHeight="1">
      <c r="A12" s="5">
        <v>2</v>
      </c>
      <c r="B12" s="21" t="s">
        <v>827</v>
      </c>
      <c r="C12" s="1027"/>
      <c r="D12" s="1028"/>
      <c r="E12" s="1028"/>
      <c r="F12" s="1028"/>
      <c r="G12" s="1028"/>
      <c r="H12" s="1028"/>
      <c r="I12" s="1028"/>
      <c r="J12" s="1028"/>
      <c r="K12" s="1028"/>
      <c r="L12" s="1028"/>
      <c r="M12" s="1028"/>
      <c r="N12" s="1028"/>
      <c r="O12" s="1028"/>
      <c r="P12" s="1028"/>
      <c r="Q12" s="1028"/>
      <c r="R12" s="1028"/>
      <c r="S12" s="1029"/>
    </row>
    <row r="13" spans="1:19" s="83" customFormat="1" ht="15.75" customHeight="1">
      <c r="A13" s="5">
        <v>3</v>
      </c>
      <c r="B13" s="21" t="s">
        <v>831</v>
      </c>
      <c r="C13" s="1027"/>
      <c r="D13" s="1028"/>
      <c r="E13" s="1028"/>
      <c r="F13" s="1028"/>
      <c r="G13" s="1028"/>
      <c r="H13" s="1028"/>
      <c r="I13" s="1028"/>
      <c r="J13" s="1028"/>
      <c r="K13" s="1028"/>
      <c r="L13" s="1028"/>
      <c r="M13" s="1028"/>
      <c r="N13" s="1028"/>
      <c r="O13" s="1028"/>
      <c r="P13" s="1028"/>
      <c r="Q13" s="1028"/>
      <c r="R13" s="1028"/>
      <c r="S13" s="1029"/>
    </row>
    <row r="14" spans="1:19" s="83" customFormat="1" ht="15.75" customHeight="1">
      <c r="A14" s="5">
        <v>4</v>
      </c>
      <c r="B14" s="21" t="s">
        <v>829</v>
      </c>
      <c r="C14" s="1030"/>
      <c r="D14" s="1031"/>
      <c r="E14" s="1031"/>
      <c r="F14" s="1031"/>
      <c r="G14" s="1031"/>
      <c r="H14" s="1031"/>
      <c r="I14" s="1031"/>
      <c r="J14" s="1031"/>
      <c r="K14" s="1031"/>
      <c r="L14" s="1031"/>
      <c r="M14" s="1031"/>
      <c r="N14" s="1031"/>
      <c r="O14" s="1031"/>
      <c r="P14" s="1031"/>
      <c r="Q14" s="1031"/>
      <c r="R14" s="1031"/>
      <c r="S14" s="1032"/>
    </row>
    <row r="15" spans="1:19" s="83" customFormat="1" ht="15.75" customHeight="1">
      <c r="A15" s="5">
        <v>5</v>
      </c>
      <c r="B15" s="90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133"/>
      <c r="S15" s="141"/>
    </row>
    <row r="16" spans="1:19" s="83" customFormat="1" ht="15.75" customHeight="1">
      <c r="A16" s="5">
        <v>6</v>
      </c>
      <c r="B16" s="90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133"/>
      <c r="S16" s="141"/>
    </row>
    <row r="17" spans="1:19" s="83" customFormat="1" ht="15.75" customHeight="1">
      <c r="A17" s="5">
        <v>7</v>
      </c>
      <c r="B17" s="90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133"/>
      <c r="S17" s="141"/>
    </row>
    <row r="18" spans="1:19" ht="15">
      <c r="A18" s="5">
        <v>8</v>
      </c>
      <c r="B18" s="84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</row>
    <row r="19" spans="1:19" ht="15">
      <c r="A19" s="5">
        <v>9</v>
      </c>
      <c r="B19" s="86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</row>
    <row r="20" spans="1:19" ht="15">
      <c r="A20" s="5">
        <v>10</v>
      </c>
      <c r="B20" s="86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</row>
    <row r="21" spans="1:19" ht="15">
      <c r="A21" s="5">
        <v>11</v>
      </c>
      <c r="B21" s="86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</row>
    <row r="22" spans="1:45" s="85" customFormat="1" ht="15">
      <c r="A22" s="5">
        <v>12</v>
      </c>
      <c r="B22" s="86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</row>
    <row r="23" spans="1:19" ht="15">
      <c r="A23" s="5">
        <v>13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</row>
    <row r="24" spans="1:19" ht="15">
      <c r="A24" s="5">
        <v>14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</row>
    <row r="25" spans="1:19" ht="15">
      <c r="A25" s="126" t="s">
        <v>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</row>
    <row r="26" spans="1:19" ht="15">
      <c r="A26" s="126" t="s">
        <v>7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</row>
    <row r="27" spans="1:19" ht="15">
      <c r="A27" s="316" t="s">
        <v>18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</row>
    <row r="28" spans="1:19" ht="15">
      <c r="A28" s="318" t="s">
        <v>500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</row>
    <row r="29" spans="1:19" s="17" customFormat="1" ht="12.75">
      <c r="A29" s="16" t="s">
        <v>971</v>
      </c>
      <c r="G29" s="16"/>
      <c r="H29" s="16"/>
      <c r="K29" s="16"/>
      <c r="L29" s="16"/>
      <c r="M29" s="16"/>
      <c r="N29" s="16"/>
      <c r="O29" s="16"/>
      <c r="P29" s="16"/>
      <c r="Q29" s="16"/>
      <c r="R29" s="666" t="s">
        <v>12</v>
      </c>
      <c r="S29" s="666"/>
    </row>
    <row r="30" spans="10:19" s="17" customFormat="1" ht="12.75" customHeight="1">
      <c r="J30" s="16"/>
      <c r="K30" s="803" t="s">
        <v>13</v>
      </c>
      <c r="L30" s="803"/>
      <c r="M30" s="803"/>
      <c r="N30" s="803"/>
      <c r="O30" s="803"/>
      <c r="P30" s="803"/>
      <c r="Q30" s="803"/>
      <c r="R30" s="803"/>
      <c r="S30" s="803"/>
    </row>
    <row r="31" spans="10:19" s="17" customFormat="1" ht="12.75" customHeight="1">
      <c r="J31" s="803" t="s">
        <v>87</v>
      </c>
      <c r="K31" s="803"/>
      <c r="L31" s="803"/>
      <c r="M31" s="803"/>
      <c r="N31" s="803"/>
      <c r="O31" s="803"/>
      <c r="P31" s="803"/>
      <c r="Q31" s="803"/>
      <c r="R31" s="803"/>
      <c r="S31" s="803"/>
    </row>
    <row r="32" spans="1:19" s="17" customFormat="1" ht="12.75">
      <c r="A32" s="16"/>
      <c r="B32" s="16"/>
      <c r="K32" s="16"/>
      <c r="L32" s="16"/>
      <c r="M32" s="16"/>
      <c r="N32" s="16"/>
      <c r="O32" s="16"/>
      <c r="P32" s="16"/>
      <c r="Q32" s="655" t="s">
        <v>84</v>
      </c>
      <c r="R32" s="655"/>
      <c r="S32" s="655"/>
    </row>
  </sheetData>
  <sheetProtection/>
  <mergeCells count="14">
    <mergeCell ref="A8:A9"/>
    <mergeCell ref="B8:B9"/>
    <mergeCell ref="C8:F8"/>
    <mergeCell ref="G8:J8"/>
    <mergeCell ref="K8:N8"/>
    <mergeCell ref="C11:S14"/>
    <mergeCell ref="Q32:S32"/>
    <mergeCell ref="J31:S31"/>
    <mergeCell ref="S8:S9"/>
    <mergeCell ref="O8:R8"/>
    <mergeCell ref="Q1:R1"/>
    <mergeCell ref="R29:S29"/>
    <mergeCell ref="K30:S30"/>
    <mergeCell ref="G2:M2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0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BF32"/>
  <sheetViews>
    <sheetView view="pageBreakPreview" zoomScaleNormal="90" zoomScaleSheetLayoutView="100" zoomScalePageLayoutView="0" workbookViewId="0" topLeftCell="B7">
      <selection activeCell="I11" sqref="I11:N14"/>
    </sheetView>
  </sheetViews>
  <sheetFormatPr defaultColWidth="9.140625" defaultRowHeight="12.75"/>
  <cols>
    <col min="1" max="1" width="9.140625" style="78" customWidth="1"/>
    <col min="2" max="2" width="11.28125" style="78" customWidth="1"/>
    <col min="3" max="3" width="6.57421875" style="78" customWidth="1"/>
    <col min="4" max="7" width="4.7109375" style="78" customWidth="1"/>
    <col min="8" max="9" width="6.57421875" style="78" customWidth="1"/>
    <col min="10" max="13" width="5.421875" style="78" customWidth="1"/>
    <col min="14" max="15" width="6.57421875" style="78" customWidth="1"/>
    <col min="16" max="19" width="5.8515625" style="78" customWidth="1"/>
    <col min="20" max="21" width="6.57421875" style="78" customWidth="1"/>
    <col min="22" max="25" width="4.7109375" style="78" customWidth="1"/>
    <col min="26" max="32" width="6.57421875" style="78" customWidth="1"/>
    <col min="33" max="16384" width="9.140625" style="78" customWidth="1"/>
  </cols>
  <sheetData>
    <row r="1" spans="3:34" s="17" customFormat="1" ht="15.75">
      <c r="C1" s="47"/>
      <c r="D1" s="47"/>
      <c r="E1" s="47"/>
      <c r="F1" s="47"/>
      <c r="G1" s="47"/>
      <c r="H1" s="47"/>
      <c r="I1" s="47"/>
      <c r="J1" s="47"/>
      <c r="K1" s="116" t="s">
        <v>0</v>
      </c>
      <c r="L1" s="116"/>
      <c r="M1" s="116"/>
      <c r="N1" s="47"/>
      <c r="AA1" s="43"/>
      <c r="AB1" s="43"/>
      <c r="AC1" s="43"/>
      <c r="AD1" s="43"/>
      <c r="AE1" s="45" t="s">
        <v>550</v>
      </c>
      <c r="AF1" s="45"/>
      <c r="AG1" s="45"/>
      <c r="AH1" s="45"/>
    </row>
    <row r="2" spans="5:22" s="17" customFormat="1" ht="20.25">
      <c r="E2" s="653" t="s">
        <v>648</v>
      </c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  <c r="U2" s="653"/>
      <c r="V2" s="653"/>
    </row>
    <row r="3" spans="10:22" s="17" customFormat="1" ht="20.25"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3:33" ht="15.75">
      <c r="C4" s="654" t="s">
        <v>742</v>
      </c>
      <c r="D4" s="654"/>
      <c r="E4" s="654"/>
      <c r="F4" s="654"/>
      <c r="G4" s="654"/>
      <c r="H4" s="654"/>
      <c r="I4" s="654"/>
      <c r="J4" s="654"/>
      <c r="K4" s="654"/>
      <c r="L4" s="654"/>
      <c r="M4" s="654"/>
      <c r="N4" s="654"/>
      <c r="O4" s="654"/>
      <c r="P4" s="654"/>
      <c r="Q4" s="654"/>
      <c r="R4" s="654"/>
      <c r="S4" s="654"/>
      <c r="T4" s="654"/>
      <c r="U4" s="654"/>
      <c r="V4" s="654"/>
      <c r="W4" s="654"/>
      <c r="X4" s="49"/>
      <c r="Y4" s="49"/>
      <c r="Z4" s="123"/>
      <c r="AA4" s="123"/>
      <c r="AB4" s="123"/>
      <c r="AC4" s="123"/>
      <c r="AD4" s="123"/>
      <c r="AE4" s="123"/>
      <c r="AF4" s="116"/>
      <c r="AG4" s="116"/>
    </row>
    <row r="5" spans="3:33" ht="15">
      <c r="C5" s="79"/>
      <c r="D5" s="79"/>
      <c r="E5" s="79"/>
      <c r="F5" s="79"/>
      <c r="G5" s="79"/>
      <c r="H5" s="79"/>
      <c r="I5" s="79"/>
      <c r="J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</row>
    <row r="6" spans="1:2" ht="15">
      <c r="A6" s="38" t="s">
        <v>990</v>
      </c>
      <c r="B6" s="38"/>
    </row>
    <row r="7" ht="15">
      <c r="B7" s="81"/>
    </row>
    <row r="8" spans="1:32" s="82" customFormat="1" ht="41.25" customHeight="1">
      <c r="A8" s="657" t="s">
        <v>2</v>
      </c>
      <c r="B8" s="1010" t="s">
        <v>3</v>
      </c>
      <c r="C8" s="1015" t="s">
        <v>111</v>
      </c>
      <c r="D8" s="1015"/>
      <c r="E8" s="1015"/>
      <c r="F8" s="1015"/>
      <c r="G8" s="1015"/>
      <c r="H8" s="1015"/>
      <c r="I8" s="1012" t="s">
        <v>693</v>
      </c>
      <c r="J8" s="1013"/>
      <c r="K8" s="1013"/>
      <c r="L8" s="1013"/>
      <c r="M8" s="1013"/>
      <c r="N8" s="1016"/>
      <c r="O8" s="1012" t="s">
        <v>201</v>
      </c>
      <c r="P8" s="1013"/>
      <c r="Q8" s="1013"/>
      <c r="R8" s="1013"/>
      <c r="S8" s="1013"/>
      <c r="T8" s="1016"/>
      <c r="U8" s="1015" t="s">
        <v>110</v>
      </c>
      <c r="V8" s="1015"/>
      <c r="W8" s="1015"/>
      <c r="X8" s="1015"/>
      <c r="Y8" s="1015"/>
      <c r="Z8" s="1015"/>
      <c r="AA8" s="1033" t="s">
        <v>242</v>
      </c>
      <c r="AB8" s="1034"/>
      <c r="AC8" s="1034"/>
      <c r="AD8" s="1034"/>
      <c r="AE8" s="1034"/>
      <c r="AF8" s="1035"/>
    </row>
    <row r="9" spans="1:32" s="83" customFormat="1" ht="70.5" customHeight="1">
      <c r="A9" s="657"/>
      <c r="B9" s="1011"/>
      <c r="C9" s="487" t="s">
        <v>95</v>
      </c>
      <c r="D9" s="487" t="s">
        <v>99</v>
      </c>
      <c r="E9" s="487" t="s">
        <v>100</v>
      </c>
      <c r="F9" s="487" t="s">
        <v>370</v>
      </c>
      <c r="G9" s="487" t="s">
        <v>243</v>
      </c>
      <c r="H9" s="487" t="s">
        <v>18</v>
      </c>
      <c r="I9" s="487" t="s">
        <v>95</v>
      </c>
      <c r="J9" s="487" t="s">
        <v>99</v>
      </c>
      <c r="K9" s="487" t="s">
        <v>100</v>
      </c>
      <c r="L9" s="487" t="s">
        <v>370</v>
      </c>
      <c r="M9" s="487" t="s">
        <v>243</v>
      </c>
      <c r="N9" s="487" t="s">
        <v>18</v>
      </c>
      <c r="O9" s="487" t="s">
        <v>95</v>
      </c>
      <c r="P9" s="487" t="s">
        <v>99</v>
      </c>
      <c r="Q9" s="487" t="s">
        <v>100</v>
      </c>
      <c r="R9" s="487" t="s">
        <v>370</v>
      </c>
      <c r="S9" s="487" t="s">
        <v>243</v>
      </c>
      <c r="T9" s="487" t="s">
        <v>18</v>
      </c>
      <c r="U9" s="487" t="s">
        <v>244</v>
      </c>
      <c r="V9" s="487" t="s">
        <v>245</v>
      </c>
      <c r="W9" s="487" t="s">
        <v>246</v>
      </c>
      <c r="X9" s="487" t="s">
        <v>370</v>
      </c>
      <c r="Y9" s="487" t="s">
        <v>243</v>
      </c>
      <c r="Z9" s="487" t="s">
        <v>91</v>
      </c>
      <c r="AA9" s="487" t="s">
        <v>95</v>
      </c>
      <c r="AB9" s="487" t="s">
        <v>99</v>
      </c>
      <c r="AC9" s="487" t="s">
        <v>246</v>
      </c>
      <c r="AD9" s="487" t="s">
        <v>370</v>
      </c>
      <c r="AE9" s="487" t="s">
        <v>243</v>
      </c>
      <c r="AF9" s="487" t="s">
        <v>18</v>
      </c>
    </row>
    <row r="10" spans="1:32" s="166" customFormat="1" ht="15.75" customHeight="1">
      <c r="A10" s="68">
        <v>1</v>
      </c>
      <c r="B10" s="164">
        <v>2</v>
      </c>
      <c r="C10" s="164">
        <v>3</v>
      </c>
      <c r="D10" s="165">
        <v>4</v>
      </c>
      <c r="E10" s="165">
        <v>5</v>
      </c>
      <c r="F10" s="165">
        <v>6</v>
      </c>
      <c r="G10" s="165">
        <v>7</v>
      </c>
      <c r="H10" s="165">
        <v>9</v>
      </c>
      <c r="I10" s="165">
        <v>10</v>
      </c>
      <c r="J10" s="165">
        <v>11</v>
      </c>
      <c r="K10" s="165">
        <v>12</v>
      </c>
      <c r="L10" s="165">
        <v>13</v>
      </c>
      <c r="M10" s="165">
        <v>14</v>
      </c>
      <c r="N10" s="165">
        <v>16</v>
      </c>
      <c r="O10" s="165">
        <v>17</v>
      </c>
      <c r="P10" s="165">
        <v>18</v>
      </c>
      <c r="Q10" s="165">
        <v>19</v>
      </c>
      <c r="R10" s="165">
        <v>20</v>
      </c>
      <c r="S10" s="165">
        <v>21</v>
      </c>
      <c r="T10" s="165">
        <v>23</v>
      </c>
      <c r="U10" s="165">
        <v>24</v>
      </c>
      <c r="V10" s="165">
        <v>25</v>
      </c>
      <c r="W10" s="165">
        <v>26</v>
      </c>
      <c r="X10" s="165">
        <v>27</v>
      </c>
      <c r="Y10" s="165">
        <v>28</v>
      </c>
      <c r="Z10" s="165">
        <v>30</v>
      </c>
      <c r="AA10" s="165">
        <v>31</v>
      </c>
      <c r="AB10" s="165">
        <v>32</v>
      </c>
      <c r="AC10" s="165">
        <v>33</v>
      </c>
      <c r="AD10" s="165">
        <v>34</v>
      </c>
      <c r="AE10" s="165">
        <v>35</v>
      </c>
      <c r="AF10" s="165">
        <v>37</v>
      </c>
    </row>
    <row r="11" spans="1:32" ht="15">
      <c r="A11" s="126">
        <v>1</v>
      </c>
      <c r="B11" s="21" t="s">
        <v>826</v>
      </c>
      <c r="C11" s="85">
        <v>287</v>
      </c>
      <c r="D11" s="85"/>
      <c r="E11" s="85"/>
      <c r="F11" s="85"/>
      <c r="G11" s="85"/>
      <c r="H11" s="85">
        <f>C11+D11+E11+F11+G11</f>
        <v>287</v>
      </c>
      <c r="I11" s="1017">
        <v>459</v>
      </c>
      <c r="J11" s="582"/>
      <c r="K11" s="582"/>
      <c r="L11" s="582"/>
      <c r="M11" s="582"/>
      <c r="N11" s="1017">
        <f>I11+J11+K11+L11+M11</f>
        <v>459</v>
      </c>
      <c r="O11" s="85"/>
      <c r="P11" s="85"/>
      <c r="Q11" s="85"/>
      <c r="R11" s="85"/>
      <c r="S11" s="85"/>
      <c r="T11" s="85">
        <f>O11+P11+Q11+R11+S11</f>
        <v>0</v>
      </c>
      <c r="U11" s="85">
        <v>0</v>
      </c>
      <c r="V11" s="85"/>
      <c r="W11" s="85"/>
      <c r="X11" s="85"/>
      <c r="Y11" s="85"/>
      <c r="Z11" s="85">
        <v>0</v>
      </c>
      <c r="AA11" s="85"/>
      <c r="AB11" s="85"/>
      <c r="AC11" s="85"/>
      <c r="AD11" s="85"/>
      <c r="AE11" s="85"/>
      <c r="AF11" s="85"/>
    </row>
    <row r="12" spans="1:32" ht="15">
      <c r="A12" s="126">
        <v>2</v>
      </c>
      <c r="B12" s="21" t="s">
        <v>827</v>
      </c>
      <c r="C12" s="85">
        <v>105</v>
      </c>
      <c r="D12" s="85"/>
      <c r="E12" s="85"/>
      <c r="F12" s="85"/>
      <c r="G12" s="85"/>
      <c r="H12" s="85">
        <f>C12+D12+E12+F12+G12</f>
        <v>105</v>
      </c>
      <c r="I12" s="1018"/>
      <c r="J12" s="582"/>
      <c r="K12" s="582"/>
      <c r="L12" s="582"/>
      <c r="M12" s="582"/>
      <c r="N12" s="1018"/>
      <c r="O12" s="85"/>
      <c r="P12" s="85"/>
      <c r="Q12" s="85"/>
      <c r="R12" s="85"/>
      <c r="S12" s="85"/>
      <c r="T12" s="85">
        <f>O12+P12+Q12+R12+S12</f>
        <v>0</v>
      </c>
      <c r="U12" s="85">
        <v>0</v>
      </c>
      <c r="V12" s="85"/>
      <c r="W12" s="85"/>
      <c r="X12" s="85"/>
      <c r="Y12" s="85"/>
      <c r="Z12" s="85">
        <v>0</v>
      </c>
      <c r="AA12" s="85"/>
      <c r="AB12" s="85"/>
      <c r="AC12" s="85"/>
      <c r="AD12" s="85"/>
      <c r="AE12" s="85"/>
      <c r="AF12" s="85"/>
    </row>
    <row r="13" spans="1:32" ht="15">
      <c r="A13" s="126">
        <v>3</v>
      </c>
      <c r="B13" s="21" t="s">
        <v>831</v>
      </c>
      <c r="C13" s="85">
        <v>15</v>
      </c>
      <c r="D13" s="85"/>
      <c r="E13" s="85"/>
      <c r="F13" s="85"/>
      <c r="G13" s="85"/>
      <c r="H13" s="85">
        <f>C13+D13+E13+F13+G13</f>
        <v>15</v>
      </c>
      <c r="I13" s="1018"/>
      <c r="J13" s="582"/>
      <c r="K13" s="582"/>
      <c r="L13" s="582"/>
      <c r="M13" s="582"/>
      <c r="N13" s="1018"/>
      <c r="O13" s="85"/>
      <c r="P13" s="85"/>
      <c r="Q13" s="85"/>
      <c r="R13" s="85"/>
      <c r="S13" s="85"/>
      <c r="T13" s="85">
        <f>O13+P13+Q13+R13+S13</f>
        <v>0</v>
      </c>
      <c r="U13" s="85">
        <v>0</v>
      </c>
      <c r="V13" s="85"/>
      <c r="W13" s="85"/>
      <c r="X13" s="85"/>
      <c r="Y13" s="85"/>
      <c r="Z13" s="85">
        <v>0</v>
      </c>
      <c r="AA13" s="85"/>
      <c r="AB13" s="85"/>
      <c r="AC13" s="85"/>
      <c r="AD13" s="85"/>
      <c r="AE13" s="85"/>
      <c r="AF13" s="85"/>
    </row>
    <row r="14" spans="1:32" ht="15">
      <c r="A14" s="126">
        <v>4</v>
      </c>
      <c r="B14" s="21" t="s">
        <v>829</v>
      </c>
      <c r="C14" s="85">
        <v>24</v>
      </c>
      <c r="D14" s="85"/>
      <c r="E14" s="85"/>
      <c r="F14" s="85"/>
      <c r="G14" s="85"/>
      <c r="H14" s="85">
        <f>C14+D14+E14+F14+G14</f>
        <v>24</v>
      </c>
      <c r="I14" s="1019"/>
      <c r="J14" s="582"/>
      <c r="K14" s="582"/>
      <c r="L14" s="582"/>
      <c r="M14" s="582"/>
      <c r="N14" s="1019"/>
      <c r="O14" s="85"/>
      <c r="P14" s="85"/>
      <c r="Q14" s="85"/>
      <c r="R14" s="85"/>
      <c r="S14" s="85"/>
      <c r="T14" s="85">
        <f>O14+P14+Q14+R14+S14</f>
        <v>0</v>
      </c>
      <c r="U14" s="85">
        <v>0</v>
      </c>
      <c r="V14" s="85"/>
      <c r="W14" s="85"/>
      <c r="X14" s="85"/>
      <c r="Y14" s="85"/>
      <c r="Z14" s="85">
        <v>0</v>
      </c>
      <c r="AA14" s="85"/>
      <c r="AB14" s="85"/>
      <c r="AC14" s="85"/>
      <c r="AD14" s="85"/>
      <c r="AE14" s="85"/>
      <c r="AF14" s="85"/>
    </row>
    <row r="15" spans="1:32" ht="15">
      <c r="A15" s="126">
        <v>5</v>
      </c>
      <c r="B15" s="86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</row>
    <row r="16" spans="1:32" ht="15">
      <c r="A16" s="126">
        <v>6</v>
      </c>
      <c r="B16" s="86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</row>
    <row r="17" spans="1:32" ht="15">
      <c r="A17" s="126">
        <v>7</v>
      </c>
      <c r="B17" s="86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</row>
    <row r="18" spans="1:32" ht="15">
      <c r="A18" s="126">
        <v>8</v>
      </c>
      <c r="B18" s="86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</row>
    <row r="19" spans="1:32" ht="15">
      <c r="A19" s="126">
        <v>9</v>
      </c>
      <c r="B19" s="86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</row>
    <row r="20" spans="1:32" ht="15">
      <c r="A20" s="126">
        <v>10</v>
      </c>
      <c r="B20" s="86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</row>
    <row r="21" spans="1:32" ht="15">
      <c r="A21" s="126">
        <v>11</v>
      </c>
      <c r="B21" s="86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</row>
    <row r="22" spans="1:32" ht="15">
      <c r="A22" s="126">
        <v>12</v>
      </c>
      <c r="B22" s="86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</row>
    <row r="23" spans="1:32" ht="15">
      <c r="A23" s="126">
        <v>13</v>
      </c>
      <c r="B23" s="86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</row>
    <row r="24" spans="1:32" ht="15">
      <c r="A24" s="126">
        <v>14</v>
      </c>
      <c r="B24" s="86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</row>
    <row r="25" spans="1:58" s="85" customFormat="1" ht="15">
      <c r="A25" s="319" t="s">
        <v>7</v>
      </c>
      <c r="B25" s="86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</row>
    <row r="26" spans="1:32" ht="15">
      <c r="A26" s="319" t="s">
        <v>7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</row>
    <row r="27" spans="1:32" ht="15">
      <c r="A27" s="319" t="s">
        <v>18</v>
      </c>
      <c r="B27" s="85"/>
      <c r="C27" s="85">
        <f>SUM(C11:C26)</f>
        <v>431</v>
      </c>
      <c r="D27" s="85">
        <f aca="true" t="shared" si="0" ref="D27:T27">SUM(D11:D26)</f>
        <v>0</v>
      </c>
      <c r="E27" s="85">
        <f t="shared" si="0"/>
        <v>0</v>
      </c>
      <c r="F27" s="85">
        <f t="shared" si="0"/>
        <v>0</v>
      </c>
      <c r="G27" s="85">
        <f t="shared" si="0"/>
        <v>0</v>
      </c>
      <c r="H27" s="85">
        <f t="shared" si="0"/>
        <v>431</v>
      </c>
      <c r="I27" s="85">
        <f t="shared" si="0"/>
        <v>459</v>
      </c>
      <c r="J27" s="85">
        <f t="shared" si="0"/>
        <v>0</v>
      </c>
      <c r="K27" s="85">
        <f t="shared" si="0"/>
        <v>0</v>
      </c>
      <c r="L27" s="85">
        <f t="shared" si="0"/>
        <v>0</v>
      </c>
      <c r="M27" s="85">
        <f t="shared" si="0"/>
        <v>0</v>
      </c>
      <c r="N27" s="85">
        <f t="shared" si="0"/>
        <v>459</v>
      </c>
      <c r="O27" s="85">
        <f t="shared" si="0"/>
        <v>0</v>
      </c>
      <c r="P27" s="85">
        <f t="shared" si="0"/>
        <v>0</v>
      </c>
      <c r="Q27" s="85">
        <f t="shared" si="0"/>
        <v>0</v>
      </c>
      <c r="R27" s="85">
        <f t="shared" si="0"/>
        <v>0</v>
      </c>
      <c r="S27" s="85">
        <f t="shared" si="0"/>
        <v>0</v>
      </c>
      <c r="T27" s="85">
        <f t="shared" si="0"/>
        <v>0</v>
      </c>
      <c r="U27" s="85">
        <f aca="true" t="shared" si="1" ref="U27:AF27">SUM(U11:U26)</f>
        <v>0</v>
      </c>
      <c r="V27" s="85">
        <f t="shared" si="1"/>
        <v>0</v>
      </c>
      <c r="W27" s="85">
        <f t="shared" si="1"/>
        <v>0</v>
      </c>
      <c r="X27" s="85">
        <f t="shared" si="1"/>
        <v>0</v>
      </c>
      <c r="Y27" s="85">
        <f t="shared" si="1"/>
        <v>0</v>
      </c>
      <c r="Z27" s="85">
        <f t="shared" si="1"/>
        <v>0</v>
      </c>
      <c r="AA27" s="85">
        <f t="shared" si="1"/>
        <v>0</v>
      </c>
      <c r="AB27" s="85">
        <f t="shared" si="1"/>
        <v>0</v>
      </c>
      <c r="AC27" s="85">
        <f t="shared" si="1"/>
        <v>0</v>
      </c>
      <c r="AD27" s="85">
        <f t="shared" si="1"/>
        <v>0</v>
      </c>
      <c r="AE27" s="85">
        <f t="shared" si="1"/>
        <v>0</v>
      </c>
      <c r="AF27" s="85">
        <f t="shared" si="1"/>
        <v>0</v>
      </c>
    </row>
    <row r="29" spans="1:32" s="17" customFormat="1" ht="12.75">
      <c r="A29" s="16" t="s">
        <v>971</v>
      </c>
      <c r="I29" s="16"/>
      <c r="J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666" t="s">
        <v>12</v>
      </c>
      <c r="AA29" s="666"/>
      <c r="AB29" s="666"/>
      <c r="AC29" s="666"/>
      <c r="AD29" s="666"/>
      <c r="AE29" s="666"/>
      <c r="AF29" s="666"/>
    </row>
    <row r="30" spans="14:32" s="17" customFormat="1" ht="12.75" customHeight="1">
      <c r="N30" s="16"/>
      <c r="O30" s="803" t="s">
        <v>13</v>
      </c>
      <c r="P30" s="803"/>
      <c r="Q30" s="803"/>
      <c r="R30" s="803"/>
      <c r="S30" s="803"/>
      <c r="T30" s="803"/>
      <c r="U30" s="803"/>
      <c r="V30" s="803"/>
      <c r="W30" s="803"/>
      <c r="X30" s="803"/>
      <c r="Y30" s="803"/>
      <c r="Z30" s="803"/>
      <c r="AA30" s="803"/>
      <c r="AB30" s="803"/>
      <c r="AC30" s="803"/>
      <c r="AD30" s="803"/>
      <c r="AE30" s="803"/>
      <c r="AF30" s="803"/>
    </row>
    <row r="31" spans="14:32" s="17" customFormat="1" ht="12.75" customHeight="1">
      <c r="N31" s="803" t="s">
        <v>87</v>
      </c>
      <c r="O31" s="803"/>
      <c r="P31" s="803"/>
      <c r="Q31" s="803"/>
      <c r="R31" s="803"/>
      <c r="S31" s="803"/>
      <c r="T31" s="803"/>
      <c r="U31" s="803"/>
      <c r="V31" s="803"/>
      <c r="W31" s="803"/>
      <c r="X31" s="803"/>
      <c r="Y31" s="803"/>
      <c r="Z31" s="803"/>
      <c r="AA31" s="803"/>
      <c r="AB31" s="803"/>
      <c r="AC31" s="803"/>
      <c r="AD31" s="803"/>
      <c r="AE31" s="803"/>
      <c r="AF31" s="803"/>
    </row>
    <row r="32" spans="1:32" s="17" customFormat="1" ht="12.75">
      <c r="A32" s="16"/>
      <c r="B32" s="16"/>
      <c r="O32" s="16"/>
      <c r="P32" s="16"/>
      <c r="Q32" s="16"/>
      <c r="R32" s="16"/>
      <c r="S32" s="16"/>
      <c r="T32" s="16"/>
      <c r="U32" s="16"/>
      <c r="V32" s="16"/>
      <c r="W32" s="655" t="s">
        <v>84</v>
      </c>
      <c r="X32" s="655"/>
      <c r="Y32" s="655"/>
      <c r="Z32" s="655"/>
      <c r="AA32" s="655"/>
      <c r="AB32" s="655"/>
      <c r="AC32" s="655"/>
      <c r="AD32" s="655"/>
      <c r="AE32" s="655"/>
      <c r="AF32" s="655"/>
    </row>
  </sheetData>
  <sheetProtection/>
  <mergeCells count="15">
    <mergeCell ref="C4:W4"/>
    <mergeCell ref="E2:V2"/>
    <mergeCell ref="W32:AF32"/>
    <mergeCell ref="AA8:AF8"/>
    <mergeCell ref="O30:AF30"/>
    <mergeCell ref="N31:AF31"/>
    <mergeCell ref="A8:A9"/>
    <mergeCell ref="B8:B9"/>
    <mergeCell ref="C8:H8"/>
    <mergeCell ref="I8:N8"/>
    <mergeCell ref="U8:Z8"/>
    <mergeCell ref="Z29:AF29"/>
    <mergeCell ref="I11:I14"/>
    <mergeCell ref="N11:N14"/>
    <mergeCell ref="O8:T8"/>
  </mergeCells>
  <printOptions horizontalCentered="1"/>
  <pageMargins left="0.7086614173228347" right="0.7086614173228347" top="0.2362204724409449" bottom="0" header="0.31496062992125984" footer="0.31496062992125984"/>
  <pageSetup horizontalDpi="600" verticalDpi="600" orientation="landscape" paperSize="9" scale="68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S35"/>
  <sheetViews>
    <sheetView view="pageBreakPreview" zoomScale="90" zoomScaleNormal="70" zoomScaleSheetLayoutView="90" zoomScalePageLayoutView="0" workbookViewId="0" topLeftCell="A7">
      <selection activeCell="J23" sqref="J23"/>
    </sheetView>
  </sheetViews>
  <sheetFormatPr defaultColWidth="8.8515625" defaultRowHeight="12.75"/>
  <cols>
    <col min="1" max="1" width="8.140625" style="76" customWidth="1"/>
    <col min="2" max="2" width="12.57421875" style="76" customWidth="1"/>
    <col min="3" max="3" width="12.140625" style="76" customWidth="1"/>
    <col min="4" max="4" width="11.7109375" style="76" customWidth="1"/>
    <col min="5" max="5" width="11.28125" style="76" customWidth="1"/>
    <col min="6" max="6" width="17.140625" style="76" customWidth="1"/>
    <col min="7" max="7" width="15.140625" style="76" customWidth="1"/>
    <col min="8" max="8" width="14.421875" style="76" customWidth="1"/>
    <col min="9" max="9" width="14.8515625" style="76" customWidth="1"/>
    <col min="10" max="10" width="18.421875" style="76" customWidth="1"/>
    <col min="11" max="11" width="17.28125" style="76" customWidth="1"/>
    <col min="12" max="12" width="16.28125" style="76" customWidth="1"/>
    <col min="13" max="16384" width="8.8515625" style="76" customWidth="1"/>
  </cols>
  <sheetData>
    <row r="1" spans="2:12" ht="15">
      <c r="B1" s="17"/>
      <c r="C1" s="17"/>
      <c r="D1" s="17"/>
      <c r="E1" s="17"/>
      <c r="F1" s="1"/>
      <c r="G1" s="1"/>
      <c r="H1" s="17"/>
      <c r="J1" s="43"/>
      <c r="K1" s="802" t="s">
        <v>551</v>
      </c>
      <c r="L1" s="802"/>
    </row>
    <row r="2" spans="2:10" ht="15.75">
      <c r="B2" s="652" t="s">
        <v>0</v>
      </c>
      <c r="C2" s="652"/>
      <c r="D2" s="652"/>
      <c r="E2" s="652"/>
      <c r="F2" s="652"/>
      <c r="G2" s="652"/>
      <c r="H2" s="652"/>
      <c r="I2" s="652"/>
      <c r="J2" s="652"/>
    </row>
    <row r="3" spans="2:10" ht="20.25">
      <c r="B3" s="653" t="s">
        <v>648</v>
      </c>
      <c r="C3" s="653"/>
      <c r="D3" s="653"/>
      <c r="E3" s="653"/>
      <c r="F3" s="653"/>
      <c r="G3" s="653"/>
      <c r="H3" s="653"/>
      <c r="I3" s="653"/>
      <c r="J3" s="653"/>
    </row>
    <row r="4" spans="2:10" ht="20.25">
      <c r="B4" s="137"/>
      <c r="C4" s="137"/>
      <c r="D4" s="137"/>
      <c r="E4" s="137"/>
      <c r="F4" s="137"/>
      <c r="G4" s="137"/>
      <c r="H4" s="137"/>
      <c r="I4" s="137"/>
      <c r="J4" s="137"/>
    </row>
    <row r="5" spans="2:12" ht="15" customHeight="1">
      <c r="B5" s="1039" t="s">
        <v>743</v>
      </c>
      <c r="C5" s="1039"/>
      <c r="D5" s="1039"/>
      <c r="E5" s="1039"/>
      <c r="F5" s="1039"/>
      <c r="G5" s="1039"/>
      <c r="H5" s="1039"/>
      <c r="I5" s="1039"/>
      <c r="J5" s="1039"/>
      <c r="K5" s="1039"/>
      <c r="L5" s="1039"/>
    </row>
    <row r="6" spans="1:3" ht="14.25">
      <c r="A6" s="38" t="s">
        <v>990</v>
      </c>
      <c r="B6" s="38"/>
      <c r="C6" s="34"/>
    </row>
    <row r="7" spans="1:12" ht="15" customHeight="1">
      <c r="A7" s="1046" t="s">
        <v>112</v>
      </c>
      <c r="B7" s="1010" t="s">
        <v>3</v>
      </c>
      <c r="C7" s="1042" t="s">
        <v>25</v>
      </c>
      <c r="D7" s="1042"/>
      <c r="E7" s="1042"/>
      <c r="F7" s="1042"/>
      <c r="G7" s="1036" t="s">
        <v>26</v>
      </c>
      <c r="H7" s="1037"/>
      <c r="I7" s="1037"/>
      <c r="J7" s="1038"/>
      <c r="K7" s="1010" t="s">
        <v>388</v>
      </c>
      <c r="L7" s="1015" t="s">
        <v>764</v>
      </c>
    </row>
    <row r="8" spans="1:12" ht="30.75" customHeight="1">
      <c r="A8" s="1047"/>
      <c r="B8" s="1049"/>
      <c r="C8" s="1015" t="s">
        <v>256</v>
      </c>
      <c r="D8" s="1010" t="s">
        <v>450</v>
      </c>
      <c r="E8" s="1050" t="s">
        <v>98</v>
      </c>
      <c r="F8" s="1014"/>
      <c r="G8" s="1011" t="s">
        <v>256</v>
      </c>
      <c r="H8" s="1015" t="s">
        <v>450</v>
      </c>
      <c r="I8" s="1040" t="s">
        <v>98</v>
      </c>
      <c r="J8" s="1041"/>
      <c r="K8" s="1049"/>
      <c r="L8" s="1015"/>
    </row>
    <row r="9" spans="1:15" ht="69.75" customHeight="1">
      <c r="A9" s="1048"/>
      <c r="B9" s="1011"/>
      <c r="C9" s="1015"/>
      <c r="D9" s="1011"/>
      <c r="E9" s="91" t="s">
        <v>882</v>
      </c>
      <c r="F9" s="91" t="s">
        <v>451</v>
      </c>
      <c r="G9" s="1015"/>
      <c r="H9" s="1015"/>
      <c r="I9" s="91" t="s">
        <v>882</v>
      </c>
      <c r="J9" s="91" t="s">
        <v>451</v>
      </c>
      <c r="K9" s="1011"/>
      <c r="L9" s="1015"/>
      <c r="M9" s="120"/>
      <c r="N9" s="120"/>
      <c r="O9" s="120"/>
    </row>
    <row r="10" spans="1:15" ht="14.25">
      <c r="A10" s="168">
        <v>1</v>
      </c>
      <c r="B10" s="167">
        <v>2</v>
      </c>
      <c r="C10" s="168">
        <v>3</v>
      </c>
      <c r="D10" s="167">
        <v>4</v>
      </c>
      <c r="E10" s="168">
        <v>5</v>
      </c>
      <c r="F10" s="167">
        <v>6</v>
      </c>
      <c r="G10" s="168">
        <v>7</v>
      </c>
      <c r="H10" s="167">
        <v>8</v>
      </c>
      <c r="I10" s="168">
        <v>9</v>
      </c>
      <c r="J10" s="167">
        <v>10</v>
      </c>
      <c r="K10" s="168" t="s">
        <v>559</v>
      </c>
      <c r="L10" s="167">
        <v>12</v>
      </c>
      <c r="M10" s="120"/>
      <c r="N10" s="120"/>
      <c r="O10" s="120"/>
    </row>
    <row r="11" spans="1:19" s="117" customFormat="1" ht="14.25">
      <c r="A11" s="129">
        <v>1</v>
      </c>
      <c r="B11" s="21" t="s">
        <v>832</v>
      </c>
      <c r="C11" s="117">
        <v>20357</v>
      </c>
      <c r="D11" s="118">
        <v>360</v>
      </c>
      <c r="E11" s="436">
        <v>360</v>
      </c>
      <c r="F11" s="118"/>
      <c r="G11" s="117">
        <v>17340</v>
      </c>
      <c r="H11" s="118">
        <v>325</v>
      </c>
      <c r="I11" s="437">
        <v>325</v>
      </c>
      <c r="J11" s="118"/>
      <c r="K11" s="438">
        <f>E11+I11</f>
        <v>685</v>
      </c>
      <c r="L11" s="439">
        <v>0</v>
      </c>
      <c r="M11" s="120"/>
      <c r="N11" s="120"/>
      <c r="O11" s="120"/>
      <c r="P11" s="120"/>
      <c r="Q11" s="120"/>
      <c r="R11" s="120"/>
      <c r="S11" s="120"/>
    </row>
    <row r="12" spans="1:15" ht="14.25">
      <c r="A12" s="129">
        <v>2</v>
      </c>
      <c r="B12" s="21" t="s">
        <v>833</v>
      </c>
      <c r="C12" s="117">
        <v>7692</v>
      </c>
      <c r="D12" s="118">
        <v>133</v>
      </c>
      <c r="E12" s="436">
        <v>133</v>
      </c>
      <c r="F12" s="118"/>
      <c r="G12" s="117">
        <v>5390</v>
      </c>
      <c r="H12" s="118">
        <v>103</v>
      </c>
      <c r="I12" s="437">
        <v>103</v>
      </c>
      <c r="J12" s="118"/>
      <c r="K12" s="438">
        <f>E12+I12</f>
        <v>236</v>
      </c>
      <c r="L12" s="439">
        <v>0</v>
      </c>
      <c r="M12" s="120"/>
      <c r="N12" s="120"/>
      <c r="O12" s="120"/>
    </row>
    <row r="13" spans="1:15" ht="14.25">
      <c r="A13" s="129">
        <v>3</v>
      </c>
      <c r="B13" s="21" t="s">
        <v>834</v>
      </c>
      <c r="C13" s="117">
        <v>1332</v>
      </c>
      <c r="D13" s="117">
        <v>22</v>
      </c>
      <c r="E13" s="440">
        <v>22</v>
      </c>
      <c r="F13" s="117"/>
      <c r="G13" s="117">
        <v>975</v>
      </c>
      <c r="H13" s="117">
        <v>18</v>
      </c>
      <c r="I13" s="441">
        <v>18</v>
      </c>
      <c r="J13" s="117"/>
      <c r="K13" s="438">
        <f>E13+I13</f>
        <v>40</v>
      </c>
      <c r="L13" s="439">
        <v>0</v>
      </c>
      <c r="M13" s="120"/>
      <c r="N13" s="120"/>
      <c r="O13" s="120"/>
    </row>
    <row r="14" spans="1:12" ht="14.25">
      <c r="A14" s="129">
        <v>4</v>
      </c>
      <c r="B14" s="21" t="s">
        <v>835</v>
      </c>
      <c r="C14" s="117">
        <v>2276</v>
      </c>
      <c r="D14" s="117">
        <v>41</v>
      </c>
      <c r="E14" s="440">
        <v>41</v>
      </c>
      <c r="F14" s="117"/>
      <c r="G14" s="117">
        <v>1537</v>
      </c>
      <c r="H14" s="117">
        <v>29</v>
      </c>
      <c r="I14" s="441">
        <v>29</v>
      </c>
      <c r="J14" s="117"/>
      <c r="K14" s="438">
        <f>E14+I14</f>
        <v>70</v>
      </c>
      <c r="L14" s="439">
        <v>0</v>
      </c>
    </row>
    <row r="15" spans="1:14" ht="14.25">
      <c r="A15" s="129">
        <v>5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9"/>
      <c r="N15" s="76" t="s">
        <v>11</v>
      </c>
    </row>
    <row r="16" spans="1:12" ht="14.25">
      <c r="A16" s="129">
        <v>6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9"/>
    </row>
    <row r="17" spans="1:12" ht="14.25">
      <c r="A17" s="129">
        <v>7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 t="s">
        <v>11</v>
      </c>
      <c r="L17" s="119"/>
    </row>
    <row r="18" spans="1:12" ht="14.25">
      <c r="A18" s="129">
        <v>8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9"/>
    </row>
    <row r="19" spans="1:12" ht="14.25">
      <c r="A19" s="129">
        <v>9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9"/>
    </row>
    <row r="20" spans="1:12" ht="14.25">
      <c r="A20" s="129">
        <v>10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9"/>
    </row>
    <row r="21" spans="1:12" ht="14.25">
      <c r="A21" s="129">
        <v>11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9"/>
    </row>
    <row r="22" spans="1:12" ht="14.25">
      <c r="A22" s="129">
        <v>12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9"/>
    </row>
    <row r="23" spans="1:12" ht="14.25">
      <c r="A23" s="129">
        <v>13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 t="s">
        <v>11</v>
      </c>
      <c r="L23" s="119"/>
    </row>
    <row r="24" spans="1:12" ht="14.25">
      <c r="A24" s="129">
        <v>14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9"/>
    </row>
    <row r="25" spans="1:12" ht="14.25">
      <c r="A25" s="129" t="s">
        <v>7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9"/>
    </row>
    <row r="26" spans="1:12" ht="14.25">
      <c r="A26" s="129" t="s">
        <v>7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9"/>
    </row>
    <row r="27" spans="1:12" ht="15">
      <c r="A27" s="320" t="s">
        <v>18</v>
      </c>
      <c r="B27" s="117"/>
      <c r="C27" s="117">
        <f>SUM(C11:C26)</f>
        <v>31657</v>
      </c>
      <c r="D27" s="117">
        <f aca="true" t="shared" si="0" ref="D27:L27">SUM(D11:D26)</f>
        <v>556</v>
      </c>
      <c r="E27" s="117">
        <f t="shared" si="0"/>
        <v>556</v>
      </c>
      <c r="F27" s="117">
        <f t="shared" si="0"/>
        <v>0</v>
      </c>
      <c r="G27" s="117">
        <f t="shared" si="0"/>
        <v>25242</v>
      </c>
      <c r="H27" s="117">
        <f t="shared" si="0"/>
        <v>475</v>
      </c>
      <c r="I27" s="117">
        <f t="shared" si="0"/>
        <v>475</v>
      </c>
      <c r="J27" s="117">
        <f t="shared" si="0"/>
        <v>0</v>
      </c>
      <c r="K27" s="117">
        <f t="shared" si="0"/>
        <v>1031</v>
      </c>
      <c r="L27" s="117">
        <f t="shared" si="0"/>
        <v>0</v>
      </c>
    </row>
    <row r="28" spans="1:12" ht="17.25" customHeight="1">
      <c r="A28" s="1043" t="s">
        <v>121</v>
      </c>
      <c r="B28" s="1044"/>
      <c r="C28" s="1044"/>
      <c r="D28" s="1044"/>
      <c r="E28" s="1044"/>
      <c r="F28" s="1044"/>
      <c r="G28" s="1044"/>
      <c r="H28" s="1044"/>
      <c r="I28" s="1044"/>
      <c r="J28" s="1044"/>
      <c r="K28" s="1045"/>
      <c r="L28" s="1045"/>
    </row>
    <row r="29" spans="1:19" ht="14.25" customHeight="1">
      <c r="A29" s="17"/>
      <c r="B29" s="16"/>
      <c r="C29" s="16"/>
      <c r="D29" s="16"/>
      <c r="E29" s="16"/>
      <c r="F29" s="16"/>
      <c r="G29" s="16"/>
      <c r="H29" s="16"/>
      <c r="I29" s="16"/>
      <c r="J29" s="89" t="s">
        <v>12</v>
      </c>
      <c r="K29" s="16"/>
      <c r="L29" s="16"/>
      <c r="N29" s="89"/>
      <c r="O29" s="89"/>
      <c r="P29" s="89"/>
      <c r="Q29" s="89"/>
      <c r="R29" s="89"/>
      <c r="S29" s="89"/>
    </row>
    <row r="30" spans="1:19" s="17" customFormat="1" ht="15.75" customHeight="1">
      <c r="A30" s="16"/>
      <c r="D30" s="38"/>
      <c r="E30" s="38"/>
      <c r="F30" s="38"/>
      <c r="G30" s="38"/>
      <c r="H30" s="38"/>
      <c r="I30" s="38" t="s">
        <v>13</v>
      </c>
      <c r="J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1:19" s="17" customFormat="1" ht="12.75" customHeight="1">
      <c r="A31" s="17" t="s">
        <v>971</v>
      </c>
      <c r="D31" s="38"/>
      <c r="E31" s="38"/>
      <c r="F31" s="38"/>
      <c r="G31" s="38"/>
      <c r="H31" s="38"/>
      <c r="I31" s="38" t="s">
        <v>87</v>
      </c>
      <c r="J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2:19" s="17" customFormat="1" ht="12.75" customHeight="1">
      <c r="B32" s="16"/>
      <c r="C32" s="16"/>
      <c r="D32" s="16"/>
      <c r="E32" s="16"/>
      <c r="F32" s="16"/>
      <c r="G32" s="16"/>
      <c r="H32" s="16"/>
      <c r="I32" s="16"/>
      <c r="J32" s="38" t="s">
        <v>84</v>
      </c>
      <c r="K32" s="38"/>
      <c r="L32" s="38"/>
      <c r="M32" s="38"/>
      <c r="N32" s="38"/>
      <c r="O32" s="38"/>
      <c r="P32" s="38"/>
      <c r="Q32" s="38"/>
      <c r="R32" s="38"/>
      <c r="S32" s="38"/>
    </row>
    <row r="33" spans="10:19" s="17" customFormat="1" ht="12.75" customHeight="1"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10:19" s="17" customFormat="1" ht="12.75" customHeight="1"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10:19" s="17" customFormat="1" ht="12.75" customHeight="1">
      <c r="J35" s="88"/>
      <c r="K35" s="88"/>
      <c r="L35" s="88"/>
      <c r="M35" s="88"/>
      <c r="N35" s="88"/>
      <c r="O35" s="88"/>
      <c r="P35" s="88"/>
      <c r="Q35" s="88"/>
      <c r="R35" s="88"/>
      <c r="S35" s="88"/>
    </row>
  </sheetData>
  <sheetProtection/>
  <mergeCells count="17">
    <mergeCell ref="G8:G9"/>
    <mergeCell ref="L7:L9"/>
    <mergeCell ref="A28:L28"/>
    <mergeCell ref="A7:A9"/>
    <mergeCell ref="B7:B9"/>
    <mergeCell ref="K7:K9"/>
    <mergeCell ref="E8:F8"/>
    <mergeCell ref="K1:L1"/>
    <mergeCell ref="B2:J2"/>
    <mergeCell ref="B3:J3"/>
    <mergeCell ref="G7:J7"/>
    <mergeCell ref="B5:L5"/>
    <mergeCell ref="I8:J8"/>
    <mergeCell ref="D8:D9"/>
    <mergeCell ref="C8:C9"/>
    <mergeCell ref="H8:H9"/>
    <mergeCell ref="C7:F7"/>
  </mergeCells>
  <printOptions horizontalCentered="1"/>
  <pageMargins left="0.708661417322835" right="0.708661417322835" top="0.236220472440945" bottom="0" header="0.31496062992126" footer="0.31496062992126"/>
  <pageSetup horizontalDpi="600" verticalDpi="600" orientation="landscape" paperSize="9" scale="78" r:id="rId1"/>
  <rowBreaks count="1" manualBreakCount="1">
    <brk id="32" max="11" man="1"/>
  </rowBreaks>
</worksheet>
</file>

<file path=xl/worksheets/sheet66.xml><?xml version="1.0" encoding="utf-8"?>
<worksheet xmlns="http://schemas.openxmlformats.org/spreadsheetml/2006/main" xmlns:r="http://schemas.openxmlformats.org/officeDocument/2006/relationships">
  <dimension ref="A1:IO99"/>
  <sheetViews>
    <sheetView view="pageBreakPreview" zoomScaleNormal="90" zoomScaleSheetLayoutView="100" zoomScalePageLayoutView="0" workbookViewId="0" topLeftCell="D25">
      <selection activeCell="R35" sqref="A1:W35"/>
    </sheetView>
  </sheetViews>
  <sheetFormatPr defaultColWidth="9.140625" defaultRowHeight="12.75"/>
  <cols>
    <col min="1" max="1" width="4.7109375" style="190" customWidth="1"/>
    <col min="2" max="2" width="17.7109375" style="190" customWidth="1"/>
    <col min="3" max="11" width="7.8515625" style="190" customWidth="1"/>
    <col min="12" max="23" width="8.00390625" style="190" customWidth="1"/>
    <col min="24" max="16384" width="9.140625" style="190" customWidth="1"/>
  </cols>
  <sheetData>
    <row r="1" spans="15:21" ht="15">
      <c r="O1" s="1060" t="s">
        <v>564</v>
      </c>
      <c r="P1" s="1060"/>
      <c r="Q1" s="1060"/>
      <c r="R1" s="1060"/>
      <c r="S1" s="1060"/>
      <c r="T1" s="1060"/>
      <c r="U1" s="1060"/>
    </row>
    <row r="2" spans="6:21" ht="15.75">
      <c r="F2" s="191" t="s">
        <v>0</v>
      </c>
      <c r="G2" s="191"/>
      <c r="H2" s="191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</row>
    <row r="3" spans="6:21" ht="15.75">
      <c r="F3" s="191"/>
      <c r="G3" s="191"/>
      <c r="H3" s="191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</row>
    <row r="4" spans="2:21" ht="18">
      <c r="B4" s="1061" t="s">
        <v>648</v>
      </c>
      <c r="C4" s="1061"/>
      <c r="D4" s="1061"/>
      <c r="E4" s="1061"/>
      <c r="F4" s="1061"/>
      <c r="G4" s="1061"/>
      <c r="H4" s="1061"/>
      <c r="I4" s="1061"/>
      <c r="J4" s="1061"/>
      <c r="K4" s="1061"/>
      <c r="L4" s="1061"/>
      <c r="M4" s="1061"/>
      <c r="N4" s="1061"/>
      <c r="O4" s="1061"/>
      <c r="P4" s="1061"/>
      <c r="Q4" s="1061"/>
      <c r="R4" s="1061"/>
      <c r="S4" s="1061"/>
      <c r="T4" s="1061"/>
      <c r="U4" s="1061"/>
    </row>
    <row r="6" spans="2:21" ht="15.75">
      <c r="B6" s="1062" t="s">
        <v>991</v>
      </c>
      <c r="C6" s="1062"/>
      <c r="D6" s="1062"/>
      <c r="E6" s="1062"/>
      <c r="F6" s="1062"/>
      <c r="G6" s="1062"/>
      <c r="H6" s="1062"/>
      <c r="I6" s="1062"/>
      <c r="J6" s="1062"/>
      <c r="K6" s="1062"/>
      <c r="L6" s="1062"/>
      <c r="M6" s="1062"/>
      <c r="N6" s="1062"/>
      <c r="O6" s="1062"/>
      <c r="P6" s="1062"/>
      <c r="Q6" s="1062"/>
      <c r="R6" s="1062"/>
      <c r="S6" s="1062"/>
      <c r="T6" s="1062"/>
      <c r="U6" s="1062"/>
    </row>
    <row r="8" spans="1:2" ht="12.75">
      <c r="A8" s="38" t="s">
        <v>990</v>
      </c>
      <c r="B8" s="38"/>
    </row>
    <row r="9" spans="1:23" ht="18">
      <c r="A9" s="193"/>
      <c r="B9" s="193"/>
      <c r="V9" s="1068" t="s">
        <v>264</v>
      </c>
      <c r="W9" s="1068"/>
    </row>
    <row r="10" spans="1:249" ht="12.75" customHeight="1">
      <c r="A10" s="1069" t="s">
        <v>2</v>
      </c>
      <c r="B10" s="1069" t="s">
        <v>113</v>
      </c>
      <c r="C10" s="1071" t="s">
        <v>25</v>
      </c>
      <c r="D10" s="1072"/>
      <c r="E10" s="1072"/>
      <c r="F10" s="1072"/>
      <c r="G10" s="1072"/>
      <c r="H10" s="1072"/>
      <c r="I10" s="1072"/>
      <c r="J10" s="1072"/>
      <c r="K10" s="1073"/>
      <c r="L10" s="1071" t="s">
        <v>26</v>
      </c>
      <c r="M10" s="1072"/>
      <c r="N10" s="1072"/>
      <c r="O10" s="1072"/>
      <c r="P10" s="1072"/>
      <c r="Q10" s="1072"/>
      <c r="R10" s="1072"/>
      <c r="S10" s="1072"/>
      <c r="T10" s="1073"/>
      <c r="U10" s="1074" t="s">
        <v>146</v>
      </c>
      <c r="V10" s="1075"/>
      <c r="W10" s="1076"/>
      <c r="X10" s="195"/>
      <c r="Y10" s="195"/>
      <c r="Z10" s="195"/>
      <c r="AA10" s="195"/>
      <c r="AB10" s="195"/>
      <c r="AC10" s="196"/>
      <c r="AD10" s="197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5"/>
      <c r="DG10" s="195"/>
      <c r="DH10" s="195"/>
      <c r="DI10" s="195"/>
      <c r="DJ10" s="195"/>
      <c r="DK10" s="195"/>
      <c r="DL10" s="195"/>
      <c r="DM10" s="195"/>
      <c r="DN10" s="195"/>
      <c r="DO10" s="195"/>
      <c r="DP10" s="195"/>
      <c r="DQ10" s="195"/>
      <c r="DR10" s="195"/>
      <c r="DS10" s="195"/>
      <c r="DT10" s="195"/>
      <c r="DU10" s="195"/>
      <c r="DV10" s="195"/>
      <c r="DW10" s="195"/>
      <c r="DX10" s="195"/>
      <c r="DY10" s="195"/>
      <c r="DZ10" s="195"/>
      <c r="EA10" s="195"/>
      <c r="EB10" s="195"/>
      <c r="EC10" s="195"/>
      <c r="ED10" s="195"/>
      <c r="EE10" s="195"/>
      <c r="EF10" s="195"/>
      <c r="EG10" s="195"/>
      <c r="EH10" s="195"/>
      <c r="EI10" s="195"/>
      <c r="EJ10" s="195"/>
      <c r="EK10" s="195"/>
      <c r="EL10" s="195"/>
      <c r="EM10" s="195"/>
      <c r="EN10" s="195"/>
      <c r="EO10" s="195"/>
      <c r="EP10" s="195"/>
      <c r="EQ10" s="195"/>
      <c r="ER10" s="195"/>
      <c r="ES10" s="195"/>
      <c r="ET10" s="195"/>
      <c r="EU10" s="195"/>
      <c r="EV10" s="195"/>
      <c r="EW10" s="195"/>
      <c r="EX10" s="195"/>
      <c r="EY10" s="195"/>
      <c r="EZ10" s="195"/>
      <c r="FA10" s="195"/>
      <c r="FB10" s="195"/>
      <c r="FC10" s="195"/>
      <c r="FD10" s="195"/>
      <c r="FE10" s="195"/>
      <c r="FF10" s="195"/>
      <c r="FG10" s="195"/>
      <c r="FH10" s="195"/>
      <c r="FI10" s="195"/>
      <c r="FJ10" s="195"/>
      <c r="FK10" s="195"/>
      <c r="FL10" s="195"/>
      <c r="FM10" s="195"/>
      <c r="FN10" s="195"/>
      <c r="FO10" s="195"/>
      <c r="FP10" s="195"/>
      <c r="FQ10" s="195"/>
      <c r="FR10" s="195"/>
      <c r="FS10" s="195"/>
      <c r="FT10" s="195"/>
      <c r="FU10" s="195"/>
      <c r="FV10" s="195"/>
      <c r="FW10" s="195"/>
      <c r="FX10" s="195"/>
      <c r="FY10" s="195"/>
      <c r="FZ10" s="195"/>
      <c r="GA10" s="195"/>
      <c r="GB10" s="195"/>
      <c r="GC10" s="195"/>
      <c r="GD10" s="195"/>
      <c r="GE10" s="195"/>
      <c r="GF10" s="195"/>
      <c r="GG10" s="195"/>
      <c r="GH10" s="195"/>
      <c r="GI10" s="195"/>
      <c r="GJ10" s="195"/>
      <c r="GK10" s="195"/>
      <c r="GL10" s="195"/>
      <c r="GM10" s="195"/>
      <c r="GN10" s="195"/>
      <c r="GO10" s="195"/>
      <c r="GP10" s="195"/>
      <c r="GQ10" s="195"/>
      <c r="GR10" s="195"/>
      <c r="GS10" s="195"/>
      <c r="GT10" s="195"/>
      <c r="GU10" s="195"/>
      <c r="GV10" s="195"/>
      <c r="GW10" s="195"/>
      <c r="GX10" s="195"/>
      <c r="GY10" s="195"/>
      <c r="GZ10" s="195"/>
      <c r="HA10" s="195"/>
      <c r="HB10" s="195"/>
      <c r="HC10" s="195"/>
      <c r="HD10" s="195"/>
      <c r="HE10" s="195"/>
      <c r="HF10" s="195"/>
      <c r="HG10" s="195"/>
      <c r="HH10" s="195"/>
      <c r="HI10" s="195"/>
      <c r="HJ10" s="195"/>
      <c r="HK10" s="195"/>
      <c r="HL10" s="195"/>
      <c r="HM10" s="195"/>
      <c r="HN10" s="195"/>
      <c r="HO10" s="195"/>
      <c r="HP10" s="195"/>
      <c r="HQ10" s="195"/>
      <c r="HR10" s="195"/>
      <c r="HS10" s="195"/>
      <c r="HT10" s="195"/>
      <c r="HU10" s="195"/>
      <c r="HV10" s="195"/>
      <c r="HW10" s="195"/>
      <c r="HX10" s="195"/>
      <c r="HY10" s="195"/>
      <c r="HZ10" s="195"/>
      <c r="IA10" s="195"/>
      <c r="IB10" s="195"/>
      <c r="IC10" s="195"/>
      <c r="ID10" s="195"/>
      <c r="IE10" s="195"/>
      <c r="IF10" s="195"/>
      <c r="IG10" s="195"/>
      <c r="IH10" s="195"/>
      <c r="II10" s="195"/>
      <c r="IJ10" s="195"/>
      <c r="IK10" s="195"/>
      <c r="IL10" s="195"/>
      <c r="IM10" s="195"/>
      <c r="IN10" s="195"/>
      <c r="IO10" s="195"/>
    </row>
    <row r="11" spans="1:249" ht="12.75" customHeight="1">
      <c r="A11" s="1070"/>
      <c r="B11" s="1070"/>
      <c r="C11" s="1063" t="s">
        <v>179</v>
      </c>
      <c r="D11" s="1064"/>
      <c r="E11" s="1065"/>
      <c r="F11" s="1063" t="s">
        <v>180</v>
      </c>
      <c r="G11" s="1064"/>
      <c r="H11" s="1065"/>
      <c r="I11" s="1063" t="s">
        <v>18</v>
      </c>
      <c r="J11" s="1064"/>
      <c r="K11" s="1065"/>
      <c r="L11" s="1063" t="s">
        <v>179</v>
      </c>
      <c r="M11" s="1064"/>
      <c r="N11" s="1065"/>
      <c r="O11" s="1063" t="s">
        <v>180</v>
      </c>
      <c r="P11" s="1064"/>
      <c r="Q11" s="1065"/>
      <c r="R11" s="1063" t="s">
        <v>18</v>
      </c>
      <c r="S11" s="1064"/>
      <c r="T11" s="1065"/>
      <c r="U11" s="1077"/>
      <c r="V11" s="1078"/>
      <c r="W11" s="1079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5"/>
      <c r="CK11" s="195"/>
      <c r="CL11" s="195"/>
      <c r="CM11" s="195"/>
      <c r="CN11" s="195"/>
      <c r="CO11" s="195"/>
      <c r="CP11" s="195"/>
      <c r="CQ11" s="195"/>
      <c r="CR11" s="195"/>
      <c r="CS11" s="195"/>
      <c r="CT11" s="195"/>
      <c r="CU11" s="195"/>
      <c r="CV11" s="195"/>
      <c r="CW11" s="195"/>
      <c r="CX11" s="195"/>
      <c r="CY11" s="195"/>
      <c r="CZ11" s="195"/>
      <c r="DA11" s="195"/>
      <c r="DB11" s="195"/>
      <c r="DC11" s="195"/>
      <c r="DD11" s="195"/>
      <c r="DE11" s="195"/>
      <c r="DF11" s="195"/>
      <c r="DG11" s="195"/>
      <c r="DH11" s="195"/>
      <c r="DI11" s="195"/>
      <c r="DJ11" s="195"/>
      <c r="DK11" s="195"/>
      <c r="DL11" s="195"/>
      <c r="DM11" s="195"/>
      <c r="DN11" s="195"/>
      <c r="DO11" s="195"/>
      <c r="DP11" s="195"/>
      <c r="DQ11" s="195"/>
      <c r="DR11" s="195"/>
      <c r="DS11" s="195"/>
      <c r="DT11" s="195"/>
      <c r="DU11" s="195"/>
      <c r="DV11" s="195"/>
      <c r="DW11" s="195"/>
      <c r="DX11" s="195"/>
      <c r="DY11" s="195"/>
      <c r="DZ11" s="195"/>
      <c r="EA11" s="195"/>
      <c r="EB11" s="195"/>
      <c r="EC11" s="195"/>
      <c r="ED11" s="195"/>
      <c r="EE11" s="195"/>
      <c r="EF11" s="195"/>
      <c r="EG11" s="195"/>
      <c r="EH11" s="195"/>
      <c r="EI11" s="195"/>
      <c r="EJ11" s="195"/>
      <c r="EK11" s="195"/>
      <c r="EL11" s="195"/>
      <c r="EM11" s="195"/>
      <c r="EN11" s="195"/>
      <c r="EO11" s="195"/>
      <c r="EP11" s="195"/>
      <c r="EQ11" s="195"/>
      <c r="ER11" s="195"/>
      <c r="ES11" s="195"/>
      <c r="ET11" s="195"/>
      <c r="EU11" s="195"/>
      <c r="EV11" s="195"/>
      <c r="EW11" s="195"/>
      <c r="EX11" s="195"/>
      <c r="EY11" s="195"/>
      <c r="EZ11" s="195"/>
      <c r="FA11" s="195"/>
      <c r="FB11" s="195"/>
      <c r="FC11" s="195"/>
      <c r="FD11" s="195"/>
      <c r="FE11" s="195"/>
      <c r="FF11" s="195"/>
      <c r="FG11" s="195"/>
      <c r="FH11" s="195"/>
      <c r="FI11" s="195"/>
      <c r="FJ11" s="195"/>
      <c r="FK11" s="195"/>
      <c r="FL11" s="195"/>
      <c r="FM11" s="195"/>
      <c r="FN11" s="195"/>
      <c r="FO11" s="195"/>
      <c r="FP11" s="195"/>
      <c r="FQ11" s="195"/>
      <c r="FR11" s="195"/>
      <c r="FS11" s="195"/>
      <c r="FT11" s="195"/>
      <c r="FU11" s="195"/>
      <c r="FV11" s="195"/>
      <c r="FW11" s="195"/>
      <c r="FX11" s="195"/>
      <c r="FY11" s="195"/>
      <c r="FZ11" s="195"/>
      <c r="GA11" s="195"/>
      <c r="GB11" s="195"/>
      <c r="GC11" s="195"/>
      <c r="GD11" s="195"/>
      <c r="GE11" s="195"/>
      <c r="GF11" s="195"/>
      <c r="GG11" s="195"/>
      <c r="GH11" s="195"/>
      <c r="GI11" s="195"/>
      <c r="GJ11" s="195"/>
      <c r="GK11" s="195"/>
      <c r="GL11" s="195"/>
      <c r="GM11" s="195"/>
      <c r="GN11" s="195"/>
      <c r="GO11" s="195"/>
      <c r="GP11" s="195"/>
      <c r="GQ11" s="195"/>
      <c r="GR11" s="195"/>
      <c r="GS11" s="195"/>
      <c r="GT11" s="195"/>
      <c r="GU11" s="195"/>
      <c r="GV11" s="195"/>
      <c r="GW11" s="195"/>
      <c r="GX11" s="195"/>
      <c r="GY11" s="195"/>
      <c r="GZ11" s="195"/>
      <c r="HA11" s="195"/>
      <c r="HB11" s="195"/>
      <c r="HC11" s="195"/>
      <c r="HD11" s="195"/>
      <c r="HE11" s="195"/>
      <c r="HF11" s="195"/>
      <c r="HG11" s="195"/>
      <c r="HH11" s="195"/>
      <c r="HI11" s="195"/>
      <c r="HJ11" s="195"/>
      <c r="HK11" s="195"/>
      <c r="HL11" s="195"/>
      <c r="HM11" s="195"/>
      <c r="HN11" s="195"/>
      <c r="HO11" s="195"/>
      <c r="HP11" s="195"/>
      <c r="HQ11" s="195"/>
      <c r="HR11" s="195"/>
      <c r="HS11" s="195"/>
      <c r="HT11" s="195"/>
      <c r="HU11" s="195"/>
      <c r="HV11" s="195"/>
      <c r="HW11" s="195"/>
      <c r="HX11" s="195"/>
      <c r="HY11" s="195"/>
      <c r="HZ11" s="195"/>
      <c r="IA11" s="195"/>
      <c r="IB11" s="195"/>
      <c r="IC11" s="195"/>
      <c r="ID11" s="195"/>
      <c r="IE11" s="195"/>
      <c r="IF11" s="195"/>
      <c r="IG11" s="195"/>
      <c r="IH11" s="195"/>
      <c r="II11" s="195"/>
      <c r="IJ11" s="195"/>
      <c r="IK11" s="195"/>
      <c r="IL11" s="195"/>
      <c r="IM11" s="195"/>
      <c r="IN11" s="195"/>
      <c r="IO11" s="195"/>
    </row>
    <row r="12" spans="1:249" ht="12.75">
      <c r="A12" s="194"/>
      <c r="B12" s="194"/>
      <c r="C12" s="194" t="s">
        <v>265</v>
      </c>
      <c r="D12" s="194" t="s">
        <v>43</v>
      </c>
      <c r="E12" s="194" t="s">
        <v>44</v>
      </c>
      <c r="F12" s="194" t="s">
        <v>265</v>
      </c>
      <c r="G12" s="194" t="s">
        <v>43</v>
      </c>
      <c r="H12" s="194" t="s">
        <v>44</v>
      </c>
      <c r="I12" s="194" t="s">
        <v>265</v>
      </c>
      <c r="J12" s="194" t="s">
        <v>43</v>
      </c>
      <c r="K12" s="194" t="s">
        <v>44</v>
      </c>
      <c r="L12" s="198" t="s">
        <v>265</v>
      </c>
      <c r="M12" s="199" t="s">
        <v>43</v>
      </c>
      <c r="N12" s="200" t="s">
        <v>44</v>
      </c>
      <c r="O12" s="198" t="s">
        <v>265</v>
      </c>
      <c r="P12" s="199" t="s">
        <v>43</v>
      </c>
      <c r="Q12" s="200" t="s">
        <v>44</v>
      </c>
      <c r="R12" s="198" t="s">
        <v>265</v>
      </c>
      <c r="S12" s="199" t="s">
        <v>43</v>
      </c>
      <c r="T12" s="200" t="s">
        <v>44</v>
      </c>
      <c r="U12" s="194" t="s">
        <v>265</v>
      </c>
      <c r="V12" s="194" t="s">
        <v>43</v>
      </c>
      <c r="W12" s="194" t="s">
        <v>44</v>
      </c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195"/>
      <c r="CK12" s="195"/>
      <c r="CL12" s="195"/>
      <c r="CM12" s="195"/>
      <c r="CN12" s="195"/>
      <c r="CO12" s="195"/>
      <c r="CP12" s="195"/>
      <c r="CQ12" s="195"/>
      <c r="CR12" s="195"/>
      <c r="CS12" s="195"/>
      <c r="CT12" s="195"/>
      <c r="CU12" s="195"/>
      <c r="CV12" s="195"/>
      <c r="CW12" s="195"/>
      <c r="CX12" s="195"/>
      <c r="CY12" s="195"/>
      <c r="CZ12" s="195"/>
      <c r="DA12" s="195"/>
      <c r="DB12" s="195"/>
      <c r="DC12" s="195"/>
      <c r="DD12" s="195"/>
      <c r="DE12" s="195"/>
      <c r="DF12" s="195"/>
      <c r="DG12" s="195"/>
      <c r="DH12" s="195"/>
      <c r="DI12" s="195"/>
      <c r="DJ12" s="195"/>
      <c r="DK12" s="195"/>
      <c r="DL12" s="195"/>
      <c r="DM12" s="195"/>
      <c r="DN12" s="195"/>
      <c r="DO12" s="195"/>
      <c r="DP12" s="195"/>
      <c r="DQ12" s="195"/>
      <c r="DR12" s="195"/>
      <c r="DS12" s="195"/>
      <c r="DT12" s="195"/>
      <c r="DU12" s="195"/>
      <c r="DV12" s="195"/>
      <c r="DW12" s="195"/>
      <c r="DX12" s="195"/>
      <c r="DY12" s="195"/>
      <c r="DZ12" s="195"/>
      <c r="EA12" s="195"/>
      <c r="EB12" s="195"/>
      <c r="EC12" s="195"/>
      <c r="ED12" s="195"/>
      <c r="EE12" s="195"/>
      <c r="EF12" s="195"/>
      <c r="EG12" s="195"/>
      <c r="EH12" s="195"/>
      <c r="EI12" s="195"/>
      <c r="EJ12" s="195"/>
      <c r="EK12" s="195"/>
      <c r="EL12" s="195"/>
      <c r="EM12" s="195"/>
      <c r="EN12" s="195"/>
      <c r="EO12" s="195"/>
      <c r="EP12" s="195"/>
      <c r="EQ12" s="195"/>
      <c r="ER12" s="195"/>
      <c r="ES12" s="195"/>
      <c r="ET12" s="195"/>
      <c r="EU12" s="195"/>
      <c r="EV12" s="195"/>
      <c r="EW12" s="195"/>
      <c r="EX12" s="195"/>
      <c r="EY12" s="195"/>
      <c r="EZ12" s="195"/>
      <c r="FA12" s="195"/>
      <c r="FB12" s="195"/>
      <c r="FC12" s="195"/>
      <c r="FD12" s="195"/>
      <c r="FE12" s="195"/>
      <c r="FF12" s="195"/>
      <c r="FG12" s="195"/>
      <c r="FH12" s="195"/>
      <c r="FI12" s="195"/>
      <c r="FJ12" s="195"/>
      <c r="FK12" s="195"/>
      <c r="FL12" s="195"/>
      <c r="FM12" s="195"/>
      <c r="FN12" s="195"/>
      <c r="FO12" s="195"/>
      <c r="FP12" s="195"/>
      <c r="FQ12" s="195"/>
      <c r="FR12" s="195"/>
      <c r="FS12" s="195"/>
      <c r="FT12" s="195"/>
      <c r="FU12" s="195"/>
      <c r="FV12" s="195"/>
      <c r="FW12" s="195"/>
      <c r="FX12" s="195"/>
      <c r="FY12" s="195"/>
      <c r="FZ12" s="195"/>
      <c r="GA12" s="195"/>
      <c r="GB12" s="195"/>
      <c r="GC12" s="195"/>
      <c r="GD12" s="195"/>
      <c r="GE12" s="195"/>
      <c r="GF12" s="195"/>
      <c r="GG12" s="195"/>
      <c r="GH12" s="195"/>
      <c r="GI12" s="195"/>
      <c r="GJ12" s="195"/>
      <c r="GK12" s="195"/>
      <c r="GL12" s="195"/>
      <c r="GM12" s="195"/>
      <c r="GN12" s="195"/>
      <c r="GO12" s="195"/>
      <c r="GP12" s="195"/>
      <c r="GQ12" s="195"/>
      <c r="GR12" s="195"/>
      <c r="GS12" s="195"/>
      <c r="GT12" s="195"/>
      <c r="GU12" s="195"/>
      <c r="GV12" s="195"/>
      <c r="GW12" s="195"/>
      <c r="GX12" s="195"/>
      <c r="GY12" s="195"/>
      <c r="GZ12" s="195"/>
      <c r="HA12" s="195"/>
      <c r="HB12" s="195"/>
      <c r="HC12" s="195"/>
      <c r="HD12" s="195"/>
      <c r="HE12" s="195"/>
      <c r="HF12" s="195"/>
      <c r="HG12" s="195"/>
      <c r="HH12" s="195"/>
      <c r="HI12" s="195"/>
      <c r="HJ12" s="195"/>
      <c r="HK12" s="195"/>
      <c r="HL12" s="195"/>
      <c r="HM12" s="195"/>
      <c r="HN12" s="195"/>
      <c r="HO12" s="195"/>
      <c r="HP12" s="195"/>
      <c r="HQ12" s="195"/>
      <c r="HR12" s="195"/>
      <c r="HS12" s="195"/>
      <c r="HT12" s="195"/>
      <c r="HU12" s="195"/>
      <c r="HV12" s="195"/>
      <c r="HW12" s="195"/>
      <c r="HX12" s="195"/>
      <c r="HY12" s="195"/>
      <c r="HZ12" s="195"/>
      <c r="IA12" s="195"/>
      <c r="IB12" s="195"/>
      <c r="IC12" s="195"/>
      <c r="ID12" s="195"/>
      <c r="IE12" s="195"/>
      <c r="IF12" s="195"/>
      <c r="IG12" s="195"/>
      <c r="IH12" s="195"/>
      <c r="II12" s="195"/>
      <c r="IJ12" s="195"/>
      <c r="IK12" s="195"/>
      <c r="IL12" s="195"/>
      <c r="IM12" s="195"/>
      <c r="IN12" s="195"/>
      <c r="IO12" s="195"/>
    </row>
    <row r="13" spans="1:249" ht="12.75">
      <c r="A13" s="194">
        <v>1</v>
      </c>
      <c r="B13" s="194">
        <v>2</v>
      </c>
      <c r="C13" s="194">
        <v>3</v>
      </c>
      <c r="D13" s="194">
        <v>4</v>
      </c>
      <c r="E13" s="194">
        <v>5</v>
      </c>
      <c r="F13" s="194">
        <v>7</v>
      </c>
      <c r="G13" s="194">
        <v>8</v>
      </c>
      <c r="H13" s="194">
        <v>9</v>
      </c>
      <c r="I13" s="194">
        <v>11</v>
      </c>
      <c r="J13" s="194">
        <v>12</v>
      </c>
      <c r="K13" s="194">
        <v>13</v>
      </c>
      <c r="L13" s="194">
        <v>15</v>
      </c>
      <c r="M13" s="194">
        <v>16</v>
      </c>
      <c r="N13" s="194">
        <v>17</v>
      </c>
      <c r="O13" s="194">
        <v>19</v>
      </c>
      <c r="P13" s="194">
        <v>20</v>
      </c>
      <c r="Q13" s="194">
        <v>21</v>
      </c>
      <c r="R13" s="194">
        <v>23</v>
      </c>
      <c r="S13" s="194">
        <v>24</v>
      </c>
      <c r="T13" s="194">
        <v>25</v>
      </c>
      <c r="U13" s="194">
        <v>27</v>
      </c>
      <c r="V13" s="194">
        <v>28</v>
      </c>
      <c r="W13" s="194">
        <v>29</v>
      </c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BZ13" s="201"/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1"/>
      <c r="CM13" s="201"/>
      <c r="CN13" s="201"/>
      <c r="CO13" s="201"/>
      <c r="CP13" s="201"/>
      <c r="CQ13" s="201"/>
      <c r="CR13" s="201"/>
      <c r="CS13" s="201"/>
      <c r="CT13" s="201"/>
      <c r="CU13" s="201"/>
      <c r="CV13" s="201"/>
      <c r="CW13" s="201"/>
      <c r="CX13" s="201"/>
      <c r="CY13" s="201"/>
      <c r="CZ13" s="201"/>
      <c r="DA13" s="201"/>
      <c r="DB13" s="201"/>
      <c r="DC13" s="201"/>
      <c r="DD13" s="201"/>
      <c r="DE13" s="201"/>
      <c r="DF13" s="201"/>
      <c r="DG13" s="201"/>
      <c r="DH13" s="201"/>
      <c r="DI13" s="201"/>
      <c r="DJ13" s="201"/>
      <c r="DK13" s="201"/>
      <c r="DL13" s="201"/>
      <c r="DM13" s="201"/>
      <c r="DN13" s="201"/>
      <c r="DO13" s="201"/>
      <c r="DP13" s="201"/>
      <c r="DQ13" s="201"/>
      <c r="DR13" s="201"/>
      <c r="DS13" s="201"/>
      <c r="DT13" s="201"/>
      <c r="DU13" s="201"/>
      <c r="DV13" s="201"/>
      <c r="DW13" s="201"/>
      <c r="DX13" s="201"/>
      <c r="DY13" s="201"/>
      <c r="DZ13" s="201"/>
      <c r="EA13" s="201"/>
      <c r="EB13" s="201"/>
      <c r="EC13" s="201"/>
      <c r="ED13" s="201"/>
      <c r="EE13" s="201"/>
      <c r="EF13" s="201"/>
      <c r="EG13" s="201"/>
      <c r="EH13" s="201"/>
      <c r="EI13" s="201"/>
      <c r="EJ13" s="201"/>
      <c r="EK13" s="201"/>
      <c r="EL13" s="201"/>
      <c r="EM13" s="201"/>
      <c r="EN13" s="201"/>
      <c r="EO13" s="201"/>
      <c r="EP13" s="201"/>
      <c r="EQ13" s="201"/>
      <c r="ER13" s="201"/>
      <c r="ES13" s="201"/>
      <c r="ET13" s="201"/>
      <c r="EU13" s="201"/>
      <c r="EV13" s="201"/>
      <c r="EW13" s="201"/>
      <c r="EX13" s="201"/>
      <c r="EY13" s="201"/>
      <c r="EZ13" s="201"/>
      <c r="FA13" s="201"/>
      <c r="FB13" s="201"/>
      <c r="FC13" s="201"/>
      <c r="FD13" s="201"/>
      <c r="FE13" s="201"/>
      <c r="FF13" s="201"/>
      <c r="FG13" s="201"/>
      <c r="FH13" s="201"/>
      <c r="FI13" s="201"/>
      <c r="FJ13" s="201"/>
      <c r="FK13" s="201"/>
      <c r="FL13" s="201"/>
      <c r="FM13" s="201"/>
      <c r="FN13" s="201"/>
      <c r="FO13" s="201"/>
      <c r="FP13" s="201"/>
      <c r="FQ13" s="201"/>
      <c r="FR13" s="201"/>
      <c r="FS13" s="201"/>
      <c r="FT13" s="201"/>
      <c r="FU13" s="201"/>
      <c r="FV13" s="201"/>
      <c r="FW13" s="201"/>
      <c r="FX13" s="201"/>
      <c r="FY13" s="201"/>
      <c r="FZ13" s="201"/>
      <c r="GA13" s="201"/>
      <c r="GB13" s="201"/>
      <c r="GC13" s="201"/>
      <c r="GD13" s="201"/>
      <c r="GE13" s="201"/>
      <c r="GF13" s="201"/>
      <c r="GG13" s="201"/>
      <c r="GH13" s="201"/>
      <c r="GI13" s="201"/>
      <c r="GJ13" s="201"/>
      <c r="GK13" s="201"/>
      <c r="GL13" s="201"/>
      <c r="GM13" s="201"/>
      <c r="GN13" s="201"/>
      <c r="GO13" s="201"/>
      <c r="GP13" s="201"/>
      <c r="GQ13" s="201"/>
      <c r="GR13" s="201"/>
      <c r="GS13" s="201"/>
      <c r="GT13" s="201"/>
      <c r="GU13" s="201"/>
      <c r="GV13" s="201"/>
      <c r="GW13" s="201"/>
      <c r="GX13" s="201"/>
      <c r="GY13" s="201"/>
      <c r="GZ13" s="201"/>
      <c r="HA13" s="201"/>
      <c r="HB13" s="201"/>
      <c r="HC13" s="201"/>
      <c r="HD13" s="201"/>
      <c r="HE13" s="201"/>
      <c r="HF13" s="201"/>
      <c r="HG13" s="201"/>
      <c r="HH13" s="201"/>
      <c r="HI13" s="201"/>
      <c r="HJ13" s="201"/>
      <c r="HK13" s="201"/>
      <c r="HL13" s="201"/>
      <c r="HM13" s="201"/>
      <c r="HN13" s="201"/>
      <c r="HO13" s="201"/>
      <c r="HP13" s="201"/>
      <c r="HQ13" s="201"/>
      <c r="HR13" s="201"/>
      <c r="HS13" s="201"/>
      <c r="HT13" s="201"/>
      <c r="HU13" s="201"/>
      <c r="HV13" s="201"/>
      <c r="HW13" s="201"/>
      <c r="HX13" s="201"/>
      <c r="HY13" s="201"/>
      <c r="HZ13" s="201"/>
      <c r="IA13" s="201"/>
      <c r="IB13" s="201"/>
      <c r="IC13" s="201"/>
      <c r="ID13" s="201"/>
      <c r="IE13" s="201"/>
      <c r="IF13" s="201"/>
      <c r="IG13" s="201"/>
      <c r="IH13" s="201"/>
      <c r="II13" s="201"/>
      <c r="IJ13" s="201"/>
      <c r="IK13" s="201"/>
      <c r="IL13" s="201"/>
      <c r="IM13" s="201"/>
      <c r="IN13" s="201"/>
      <c r="IO13" s="201"/>
    </row>
    <row r="14" spans="1:249" ht="12.75" customHeight="1">
      <c r="A14" s="1066" t="s">
        <v>257</v>
      </c>
      <c r="B14" s="1067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202"/>
      <c r="V14" s="203"/>
      <c r="W14" s="203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  <c r="DM14" s="201"/>
      <c r="DN14" s="201"/>
      <c r="DO14" s="201"/>
      <c r="DP14" s="201"/>
      <c r="DQ14" s="201"/>
      <c r="DR14" s="201"/>
      <c r="DS14" s="201"/>
      <c r="DT14" s="201"/>
      <c r="DU14" s="201"/>
      <c r="DV14" s="201"/>
      <c r="DW14" s="201"/>
      <c r="DX14" s="201"/>
      <c r="DY14" s="201"/>
      <c r="DZ14" s="201"/>
      <c r="EA14" s="201"/>
      <c r="EB14" s="201"/>
      <c r="EC14" s="201"/>
      <c r="ED14" s="201"/>
      <c r="EE14" s="201"/>
      <c r="EF14" s="201"/>
      <c r="EG14" s="201"/>
      <c r="EH14" s="201"/>
      <c r="EI14" s="201"/>
      <c r="EJ14" s="201"/>
      <c r="EK14" s="201"/>
      <c r="EL14" s="201"/>
      <c r="EM14" s="201"/>
      <c r="EN14" s="201"/>
      <c r="EO14" s="201"/>
      <c r="EP14" s="201"/>
      <c r="EQ14" s="201"/>
      <c r="ER14" s="201"/>
      <c r="ES14" s="201"/>
      <c r="ET14" s="201"/>
      <c r="EU14" s="201"/>
      <c r="EV14" s="201"/>
      <c r="EW14" s="201"/>
      <c r="EX14" s="201"/>
      <c r="EY14" s="201"/>
      <c r="EZ14" s="201"/>
      <c r="FA14" s="201"/>
      <c r="FB14" s="201"/>
      <c r="FC14" s="201"/>
      <c r="FD14" s="201"/>
      <c r="FE14" s="201"/>
      <c r="FF14" s="201"/>
      <c r="FG14" s="201"/>
      <c r="FH14" s="201"/>
      <c r="FI14" s="201"/>
      <c r="FJ14" s="201"/>
      <c r="FK14" s="201"/>
      <c r="FL14" s="201"/>
      <c r="FM14" s="201"/>
      <c r="FN14" s="201"/>
      <c r="FO14" s="201"/>
      <c r="FP14" s="201"/>
      <c r="FQ14" s="201"/>
      <c r="FR14" s="201"/>
      <c r="FS14" s="201"/>
      <c r="FT14" s="201"/>
      <c r="FU14" s="201"/>
      <c r="FV14" s="201"/>
      <c r="FW14" s="201"/>
      <c r="FX14" s="201"/>
      <c r="FY14" s="201"/>
      <c r="FZ14" s="201"/>
      <c r="GA14" s="201"/>
      <c r="GB14" s="201"/>
      <c r="GC14" s="201"/>
      <c r="GD14" s="201"/>
      <c r="GE14" s="201"/>
      <c r="GF14" s="201"/>
      <c r="GG14" s="201"/>
      <c r="GH14" s="201"/>
      <c r="GI14" s="201"/>
      <c r="GJ14" s="201"/>
      <c r="GK14" s="201"/>
      <c r="GL14" s="201"/>
      <c r="GM14" s="201"/>
      <c r="GN14" s="201"/>
      <c r="GO14" s="201"/>
      <c r="GP14" s="201"/>
      <c r="GQ14" s="201"/>
      <c r="GR14" s="201"/>
      <c r="GS14" s="201"/>
      <c r="GT14" s="201"/>
      <c r="GU14" s="201"/>
      <c r="GV14" s="201"/>
      <c r="GW14" s="201"/>
      <c r="GX14" s="201"/>
      <c r="GY14" s="201"/>
      <c r="GZ14" s="201"/>
      <c r="HA14" s="201"/>
      <c r="HB14" s="201"/>
      <c r="HC14" s="201"/>
      <c r="HD14" s="201"/>
      <c r="HE14" s="201"/>
      <c r="HF14" s="201"/>
      <c r="HG14" s="201"/>
      <c r="HH14" s="201"/>
      <c r="HI14" s="201"/>
      <c r="HJ14" s="201"/>
      <c r="HK14" s="201"/>
      <c r="HL14" s="201"/>
      <c r="HM14" s="201"/>
      <c r="HN14" s="201"/>
      <c r="HO14" s="201"/>
      <c r="HP14" s="201"/>
      <c r="HQ14" s="201"/>
      <c r="HR14" s="201"/>
      <c r="HS14" s="201"/>
      <c r="HT14" s="201"/>
      <c r="HU14" s="201"/>
      <c r="HV14" s="201"/>
      <c r="HW14" s="201"/>
      <c r="HX14" s="201"/>
      <c r="HY14" s="201"/>
      <c r="HZ14" s="201"/>
      <c r="IA14" s="201"/>
      <c r="IB14" s="201"/>
      <c r="IC14" s="201"/>
      <c r="ID14" s="201"/>
      <c r="IE14" s="201"/>
      <c r="IF14" s="201"/>
      <c r="IG14" s="201"/>
      <c r="IH14" s="201"/>
      <c r="II14" s="201"/>
      <c r="IJ14" s="201"/>
      <c r="IK14" s="201"/>
      <c r="IL14" s="201"/>
      <c r="IM14" s="201"/>
      <c r="IN14" s="201"/>
      <c r="IO14" s="201"/>
    </row>
    <row r="15" spans="1:24" ht="12.75">
      <c r="A15" s="204">
        <v>1</v>
      </c>
      <c r="B15" s="205" t="s">
        <v>131</v>
      </c>
      <c r="C15" s="562">
        <v>11.8983816</v>
      </c>
      <c r="D15" s="562">
        <v>4.627148399999999</v>
      </c>
      <c r="E15" s="562"/>
      <c r="F15" s="562"/>
      <c r="G15" s="562"/>
      <c r="H15" s="562"/>
      <c r="I15" s="563">
        <f aca="true" t="shared" si="0" ref="I15:K19">C15+F15</f>
        <v>11.8983816</v>
      </c>
      <c r="J15" s="563">
        <f t="shared" si="0"/>
        <v>4.627148399999999</v>
      </c>
      <c r="K15" s="562">
        <f t="shared" si="0"/>
        <v>0</v>
      </c>
      <c r="L15" s="562">
        <v>13.710708</v>
      </c>
      <c r="M15" s="562">
        <v>5.331941999999999</v>
      </c>
      <c r="N15" s="562"/>
      <c r="O15" s="562"/>
      <c r="P15" s="562"/>
      <c r="Q15" s="562"/>
      <c r="R15" s="563">
        <f aca="true" t="shared" si="1" ref="R15:T19">L15+O15</f>
        <v>13.710708</v>
      </c>
      <c r="S15" s="563">
        <f t="shared" si="1"/>
        <v>5.331941999999999</v>
      </c>
      <c r="T15" s="562">
        <f t="shared" si="1"/>
        <v>0</v>
      </c>
      <c r="U15" s="562">
        <f>I15+R15</f>
        <v>25.6090896</v>
      </c>
      <c r="V15" s="562">
        <f aca="true" t="shared" si="2" ref="U15:W19">J15+S15</f>
        <v>9.959090399999997</v>
      </c>
      <c r="W15" s="562">
        <f t="shared" si="2"/>
        <v>0</v>
      </c>
      <c r="X15" s="561">
        <f>U15+V15</f>
        <v>35.56818</v>
      </c>
    </row>
    <row r="16" spans="1:24" ht="12.75">
      <c r="A16" s="204">
        <v>2</v>
      </c>
      <c r="B16" s="207" t="s">
        <v>490</v>
      </c>
      <c r="C16" s="562">
        <v>98.36</v>
      </c>
      <c r="D16" s="562">
        <v>38.25</v>
      </c>
      <c r="E16" s="562"/>
      <c r="F16" s="562">
        <v>254.62536623999998</v>
      </c>
      <c r="G16" s="562">
        <v>99.02097575999998</v>
      </c>
      <c r="H16" s="562"/>
      <c r="I16" s="563">
        <f t="shared" si="0"/>
        <v>352.98536623999996</v>
      </c>
      <c r="J16" s="563">
        <f t="shared" si="0"/>
        <v>137.27097576</v>
      </c>
      <c r="K16" s="562">
        <f t="shared" si="0"/>
        <v>0</v>
      </c>
      <c r="L16" s="562">
        <v>113.04</v>
      </c>
      <c r="M16" s="562">
        <v>43.96</v>
      </c>
      <c r="N16" s="562"/>
      <c r="O16" s="562">
        <v>234.3007656</v>
      </c>
      <c r="P16" s="562">
        <v>91.1169644</v>
      </c>
      <c r="Q16" s="562"/>
      <c r="R16" s="563">
        <f t="shared" si="1"/>
        <v>347.3407656</v>
      </c>
      <c r="S16" s="563">
        <f t="shared" si="1"/>
        <v>135.0769644</v>
      </c>
      <c r="T16" s="562">
        <f t="shared" si="1"/>
        <v>0</v>
      </c>
      <c r="U16" s="562">
        <f t="shared" si="2"/>
        <v>700.32613184</v>
      </c>
      <c r="V16" s="562">
        <f t="shared" si="2"/>
        <v>272.34794016</v>
      </c>
      <c r="W16" s="562">
        <f t="shared" si="2"/>
        <v>0</v>
      </c>
      <c r="X16" s="561">
        <f aca="true" t="shared" si="3" ref="X16:X25">U16+V16</f>
        <v>972.674072</v>
      </c>
    </row>
    <row r="17" spans="1:24" ht="25.5">
      <c r="A17" s="204">
        <v>3</v>
      </c>
      <c r="B17" s="207" t="s">
        <v>135</v>
      </c>
      <c r="C17" s="562">
        <v>24.02</v>
      </c>
      <c r="D17" s="562">
        <v>9.34</v>
      </c>
      <c r="E17" s="562"/>
      <c r="F17" s="562">
        <v>16.01</v>
      </c>
      <c r="G17" s="562">
        <v>6.23</v>
      </c>
      <c r="H17" s="562"/>
      <c r="I17" s="563">
        <f t="shared" si="0"/>
        <v>40.03</v>
      </c>
      <c r="J17" s="563">
        <f t="shared" si="0"/>
        <v>15.57</v>
      </c>
      <c r="K17" s="562">
        <f t="shared" si="0"/>
        <v>0</v>
      </c>
      <c r="L17" s="562">
        <v>20.52</v>
      </c>
      <c r="M17" s="562">
        <v>7.98</v>
      </c>
      <c r="N17" s="562"/>
      <c r="O17" s="562">
        <v>13.68</v>
      </c>
      <c r="P17" s="562">
        <v>5.32</v>
      </c>
      <c r="Q17" s="562"/>
      <c r="R17" s="563">
        <f t="shared" si="1"/>
        <v>34.2</v>
      </c>
      <c r="S17" s="563">
        <f t="shared" si="1"/>
        <v>13.3</v>
      </c>
      <c r="T17" s="562">
        <f t="shared" si="1"/>
        <v>0</v>
      </c>
      <c r="U17" s="562">
        <f t="shared" si="2"/>
        <v>74.23</v>
      </c>
      <c r="V17" s="562">
        <f t="shared" si="2"/>
        <v>28.87</v>
      </c>
      <c r="W17" s="562">
        <f t="shared" si="2"/>
        <v>0</v>
      </c>
      <c r="X17" s="561">
        <f t="shared" si="3"/>
        <v>103.10000000000001</v>
      </c>
    </row>
    <row r="18" spans="1:24" ht="25.5">
      <c r="A18" s="204">
        <v>4</v>
      </c>
      <c r="B18" s="207" t="s">
        <v>133</v>
      </c>
      <c r="C18" s="562">
        <v>2.97</v>
      </c>
      <c r="D18" s="562">
        <v>1.16</v>
      </c>
      <c r="E18" s="562"/>
      <c r="F18" s="562"/>
      <c r="G18" s="562"/>
      <c r="H18" s="562"/>
      <c r="I18" s="563">
        <f t="shared" si="0"/>
        <v>2.97</v>
      </c>
      <c r="J18" s="563">
        <f t="shared" si="0"/>
        <v>1.16</v>
      </c>
      <c r="K18" s="562">
        <f t="shared" si="0"/>
        <v>0</v>
      </c>
      <c r="L18" s="562">
        <v>3.43</v>
      </c>
      <c r="M18" s="562">
        <v>1.33</v>
      </c>
      <c r="N18" s="562"/>
      <c r="O18" s="562"/>
      <c r="P18" s="562"/>
      <c r="Q18" s="562"/>
      <c r="R18" s="563">
        <f t="shared" si="1"/>
        <v>3.43</v>
      </c>
      <c r="S18" s="563">
        <f t="shared" si="1"/>
        <v>1.33</v>
      </c>
      <c r="T18" s="562">
        <f t="shared" si="1"/>
        <v>0</v>
      </c>
      <c r="U18" s="562">
        <f t="shared" si="2"/>
        <v>6.4</v>
      </c>
      <c r="V18" s="562">
        <f t="shared" si="2"/>
        <v>2.49</v>
      </c>
      <c r="W18" s="562">
        <f t="shared" si="2"/>
        <v>0</v>
      </c>
      <c r="X18" s="561">
        <f t="shared" si="3"/>
        <v>8.89</v>
      </c>
    </row>
    <row r="19" spans="1:24" ht="12.75">
      <c r="A19" s="204">
        <v>5</v>
      </c>
      <c r="B19" s="205" t="s">
        <v>134</v>
      </c>
      <c r="C19" s="562">
        <v>86.4</v>
      </c>
      <c r="D19" s="562">
        <v>33.6</v>
      </c>
      <c r="E19" s="562"/>
      <c r="F19" s="562"/>
      <c r="G19" s="562"/>
      <c r="H19" s="562"/>
      <c r="I19" s="563">
        <f t="shared" si="0"/>
        <v>86.4</v>
      </c>
      <c r="J19" s="563">
        <f t="shared" si="0"/>
        <v>33.6</v>
      </c>
      <c r="K19" s="562">
        <f t="shared" si="0"/>
        <v>0</v>
      </c>
      <c r="L19" s="562"/>
      <c r="M19" s="562"/>
      <c r="N19" s="562"/>
      <c r="O19" s="562"/>
      <c r="P19" s="562"/>
      <c r="Q19" s="562"/>
      <c r="R19" s="563">
        <f t="shared" si="1"/>
        <v>0</v>
      </c>
      <c r="S19" s="563">
        <f t="shared" si="1"/>
        <v>0</v>
      </c>
      <c r="T19" s="562">
        <f t="shared" si="1"/>
        <v>0</v>
      </c>
      <c r="U19" s="562">
        <f t="shared" si="2"/>
        <v>86.4</v>
      </c>
      <c r="V19" s="562">
        <f t="shared" si="2"/>
        <v>33.6</v>
      </c>
      <c r="W19" s="562">
        <f t="shared" si="2"/>
        <v>0</v>
      </c>
      <c r="X19" s="561">
        <f t="shared" si="3"/>
        <v>120</v>
      </c>
    </row>
    <row r="20" spans="1:24" ht="12.75" customHeight="1">
      <c r="A20" s="1066" t="s">
        <v>258</v>
      </c>
      <c r="B20" s="1067"/>
      <c r="C20" s="562"/>
      <c r="D20" s="562"/>
      <c r="E20" s="562"/>
      <c r="F20" s="562"/>
      <c r="G20" s="562"/>
      <c r="H20" s="562"/>
      <c r="I20" s="563"/>
      <c r="J20" s="563"/>
      <c r="K20" s="562"/>
      <c r="L20" s="562"/>
      <c r="M20" s="562"/>
      <c r="N20" s="562"/>
      <c r="O20" s="562"/>
      <c r="P20" s="562"/>
      <c r="Q20" s="562"/>
      <c r="R20" s="562"/>
      <c r="S20" s="562"/>
      <c r="T20" s="562"/>
      <c r="U20" s="562"/>
      <c r="V20" s="562"/>
      <c r="W20" s="562"/>
      <c r="X20" s="561">
        <f t="shared" si="3"/>
        <v>0</v>
      </c>
    </row>
    <row r="21" spans="1:24" ht="12.75">
      <c r="A21" s="204">
        <v>6</v>
      </c>
      <c r="B21" s="205" t="s">
        <v>136</v>
      </c>
      <c r="C21" s="562"/>
      <c r="D21" s="562"/>
      <c r="E21" s="562"/>
      <c r="F21" s="562"/>
      <c r="G21" s="562"/>
      <c r="H21" s="562"/>
      <c r="I21" s="563"/>
      <c r="J21" s="563"/>
      <c r="K21" s="562"/>
      <c r="L21" s="562"/>
      <c r="M21" s="562"/>
      <c r="N21" s="562"/>
      <c r="O21" s="562"/>
      <c r="P21" s="562"/>
      <c r="Q21" s="562"/>
      <c r="R21" s="562"/>
      <c r="S21" s="562"/>
      <c r="T21" s="562"/>
      <c r="U21" s="562"/>
      <c r="V21" s="562"/>
      <c r="W21" s="562"/>
      <c r="X21" s="561">
        <f t="shared" si="3"/>
        <v>0</v>
      </c>
    </row>
    <row r="22" spans="1:24" ht="12.75">
      <c r="A22" s="204">
        <v>7</v>
      </c>
      <c r="B22" s="205" t="s">
        <v>137</v>
      </c>
      <c r="C22" s="562"/>
      <c r="D22" s="562"/>
      <c r="E22" s="562"/>
      <c r="F22" s="562"/>
      <c r="G22" s="562"/>
      <c r="H22" s="562"/>
      <c r="I22" s="563"/>
      <c r="J22" s="563"/>
      <c r="K22" s="562"/>
      <c r="L22" s="562"/>
      <c r="M22" s="562"/>
      <c r="N22" s="562"/>
      <c r="O22" s="562"/>
      <c r="P22" s="562"/>
      <c r="Q22" s="562"/>
      <c r="R22" s="562"/>
      <c r="S22" s="562"/>
      <c r="T22" s="562"/>
      <c r="U22" s="562"/>
      <c r="V22" s="562"/>
      <c r="W22" s="562"/>
      <c r="X22" s="561">
        <f t="shared" si="3"/>
        <v>0</v>
      </c>
    </row>
    <row r="23" spans="1:24" ht="12.75">
      <c r="A23" s="208" t="s">
        <v>7</v>
      </c>
      <c r="B23" s="209"/>
      <c r="C23" s="562"/>
      <c r="D23" s="562"/>
      <c r="E23" s="562"/>
      <c r="F23" s="562"/>
      <c r="G23" s="562"/>
      <c r="H23" s="562"/>
      <c r="I23" s="563"/>
      <c r="J23" s="563"/>
      <c r="K23" s="562"/>
      <c r="L23" s="562"/>
      <c r="M23" s="562"/>
      <c r="N23" s="562"/>
      <c r="O23" s="562"/>
      <c r="P23" s="562"/>
      <c r="Q23" s="562"/>
      <c r="R23" s="562"/>
      <c r="S23" s="562"/>
      <c r="T23" s="562"/>
      <c r="U23" s="562"/>
      <c r="V23" s="562"/>
      <c r="W23" s="562"/>
      <c r="X23" s="561">
        <f t="shared" si="3"/>
        <v>0</v>
      </c>
    </row>
    <row r="24" spans="1:24" ht="12.75">
      <c r="A24" s="208" t="s">
        <v>7</v>
      </c>
      <c r="B24" s="209"/>
      <c r="C24" s="562"/>
      <c r="D24" s="562"/>
      <c r="E24" s="562"/>
      <c r="F24" s="562"/>
      <c r="G24" s="562"/>
      <c r="H24" s="562"/>
      <c r="I24" s="563"/>
      <c r="J24" s="563"/>
      <c r="K24" s="562"/>
      <c r="L24" s="562"/>
      <c r="M24" s="562"/>
      <c r="N24" s="562"/>
      <c r="O24" s="562"/>
      <c r="P24" s="562"/>
      <c r="Q24" s="562"/>
      <c r="R24" s="562"/>
      <c r="S24" s="562"/>
      <c r="T24" s="562"/>
      <c r="U24" s="562"/>
      <c r="V24" s="562"/>
      <c r="W24" s="562"/>
      <c r="X24" s="561">
        <f t="shared" si="3"/>
        <v>0</v>
      </c>
    </row>
    <row r="25" spans="1:24" ht="12.75">
      <c r="A25" s="204" t="s">
        <v>18</v>
      </c>
      <c r="B25" s="205"/>
      <c r="C25" s="562">
        <f>SUM(C15:C24)</f>
        <v>223.64838160000002</v>
      </c>
      <c r="D25" s="562">
        <f aca="true" t="shared" si="4" ref="D25:W25">SUM(D15:D24)</f>
        <v>86.9771484</v>
      </c>
      <c r="E25" s="562">
        <f t="shared" si="4"/>
        <v>0</v>
      </c>
      <c r="F25" s="562">
        <f t="shared" si="4"/>
        <v>270.63536624</v>
      </c>
      <c r="G25" s="562">
        <f t="shared" si="4"/>
        <v>105.25097575999999</v>
      </c>
      <c r="H25" s="562">
        <f t="shared" si="4"/>
        <v>0</v>
      </c>
      <c r="I25" s="563">
        <f t="shared" si="4"/>
        <v>494.28374783999993</v>
      </c>
      <c r="J25" s="563">
        <f t="shared" si="4"/>
        <v>192.22812416</v>
      </c>
      <c r="K25" s="562">
        <f t="shared" si="4"/>
        <v>0</v>
      </c>
      <c r="L25" s="562">
        <f t="shared" si="4"/>
        <v>150.70070800000002</v>
      </c>
      <c r="M25" s="562">
        <f t="shared" si="4"/>
        <v>58.601941999999994</v>
      </c>
      <c r="N25" s="562">
        <f t="shared" si="4"/>
        <v>0</v>
      </c>
      <c r="O25" s="562">
        <f t="shared" si="4"/>
        <v>247.9807656</v>
      </c>
      <c r="P25" s="562">
        <f t="shared" si="4"/>
        <v>96.4369644</v>
      </c>
      <c r="Q25" s="562">
        <f t="shared" si="4"/>
        <v>0</v>
      </c>
      <c r="R25" s="562">
        <f t="shared" si="4"/>
        <v>398.6814736</v>
      </c>
      <c r="S25" s="562">
        <f t="shared" si="4"/>
        <v>155.03890640000003</v>
      </c>
      <c r="T25" s="562">
        <f t="shared" si="4"/>
        <v>0</v>
      </c>
      <c r="U25" s="562">
        <f t="shared" si="4"/>
        <v>892.9652214399999</v>
      </c>
      <c r="V25" s="562">
        <f t="shared" si="4"/>
        <v>347.26703056</v>
      </c>
      <c r="W25" s="562">
        <f t="shared" si="4"/>
        <v>0</v>
      </c>
      <c r="X25" s="561">
        <f t="shared" si="3"/>
        <v>1240.232252</v>
      </c>
    </row>
    <row r="26" spans="1:2" ht="12.75">
      <c r="A26" s="210"/>
      <c r="B26" s="210"/>
    </row>
    <row r="28" spans="5:7" ht="12.75">
      <c r="E28" s="190">
        <f>C25+D25</f>
        <v>310.62553</v>
      </c>
      <c r="F28" s="190">
        <f>L25+M25</f>
        <v>209.30265000000003</v>
      </c>
      <c r="G28" s="190">
        <f>E28+F28</f>
        <v>519.9281800000001</v>
      </c>
    </row>
    <row r="29" ht="12.75">
      <c r="Z29" s="561">
        <f>C25+D25+L25+M25</f>
        <v>519.92818</v>
      </c>
    </row>
    <row r="30" spans="1:21" ht="12.75">
      <c r="A30" s="1057"/>
      <c r="B30" s="1057"/>
      <c r="C30" s="1057"/>
      <c r="D30" s="1057"/>
      <c r="E30" s="1057"/>
      <c r="F30" s="1057"/>
      <c r="G30" s="1057"/>
      <c r="H30" s="1057"/>
      <c r="I30" s="1057"/>
      <c r="J30" s="211"/>
      <c r="K30" s="211"/>
      <c r="L30" s="211"/>
      <c r="M30" s="211"/>
      <c r="N30" s="211"/>
      <c r="O30" s="1057"/>
      <c r="P30" s="1057"/>
      <c r="Q30" s="1057"/>
      <c r="R30" s="1057"/>
      <c r="S30" s="1057"/>
      <c r="T30" s="1057"/>
      <c r="U30" s="1057"/>
    </row>
    <row r="32" spans="1:21" ht="15.75">
      <c r="A32" s="16" t="s">
        <v>971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R32" s="1059" t="s">
        <v>12</v>
      </c>
      <c r="S32" s="1059"/>
      <c r="T32" s="1059"/>
      <c r="U32" s="1059"/>
    </row>
    <row r="33" spans="1:21" ht="15.75">
      <c r="A33" s="1058" t="s">
        <v>13</v>
      </c>
      <c r="B33" s="1058"/>
      <c r="C33" s="1058"/>
      <c r="D33" s="1058"/>
      <c r="E33" s="1058"/>
      <c r="F33" s="1058"/>
      <c r="G33" s="1058"/>
      <c r="H33" s="1058"/>
      <c r="I33" s="1058"/>
      <c r="J33" s="1058"/>
      <c r="K33" s="1058"/>
      <c r="L33" s="1058"/>
      <c r="M33" s="1058"/>
      <c r="N33" s="1058"/>
      <c r="O33" s="1058"/>
      <c r="P33" s="1058"/>
      <c r="Q33" s="1058"/>
      <c r="R33" s="1058"/>
      <c r="S33" s="1058"/>
      <c r="T33" s="1058"/>
      <c r="U33" s="1058"/>
    </row>
    <row r="34" spans="1:21" ht="15.75">
      <c r="A34" s="1058" t="s">
        <v>14</v>
      </c>
      <c r="B34" s="1058"/>
      <c r="C34" s="1058"/>
      <c r="D34" s="1058"/>
      <c r="E34" s="1058"/>
      <c r="F34" s="1058"/>
      <c r="G34" s="1058"/>
      <c r="H34" s="1058"/>
      <c r="I34" s="1058"/>
      <c r="J34" s="1058"/>
      <c r="K34" s="1058"/>
      <c r="L34" s="1058"/>
      <c r="M34" s="1058"/>
      <c r="N34" s="1058"/>
      <c r="O34" s="1058"/>
      <c r="P34" s="1058"/>
      <c r="Q34" s="1058"/>
      <c r="R34" s="1058"/>
      <c r="S34" s="1058"/>
      <c r="T34" s="1058"/>
      <c r="U34" s="1058"/>
    </row>
    <row r="35" spans="18:23" ht="12.75">
      <c r="R35" s="1056" t="s">
        <v>84</v>
      </c>
      <c r="S35" s="1056"/>
      <c r="T35" s="1056"/>
      <c r="U35" s="1056"/>
      <c r="V35" s="1056"/>
      <c r="W35" s="1056"/>
    </row>
    <row r="36" spans="2:19" ht="15">
      <c r="B36" s="32" t="s">
        <v>822</v>
      </c>
      <c r="C36" s="1052" t="s">
        <v>564</v>
      </c>
      <c r="D36" s="1053"/>
      <c r="E36" s="1053"/>
      <c r="F36" s="1053"/>
      <c r="G36" s="1053"/>
      <c r="H36" s="1053"/>
      <c r="I36" s="1054"/>
      <c r="J36" s="32"/>
      <c r="K36" s="32"/>
      <c r="L36" s="32"/>
      <c r="M36" s="32"/>
      <c r="N36" s="32"/>
      <c r="O36" s="32"/>
      <c r="P36" s="32"/>
      <c r="Q36" s="9"/>
      <c r="S36" s="175"/>
    </row>
    <row r="37" spans="2:19" ht="12.75">
      <c r="B37" s="32" t="s">
        <v>1005</v>
      </c>
      <c r="C37" s="32" t="s">
        <v>1006</v>
      </c>
      <c r="D37" s="32" t="s">
        <v>1007</v>
      </c>
      <c r="E37" s="32" t="s">
        <v>1008</v>
      </c>
      <c r="F37" s="32"/>
      <c r="G37" s="32"/>
      <c r="H37" s="32"/>
      <c r="I37" s="32"/>
      <c r="J37" s="32"/>
      <c r="K37" s="32"/>
      <c r="L37" s="32"/>
      <c r="M37" s="32" t="s">
        <v>1009</v>
      </c>
      <c r="N37" s="32"/>
      <c r="O37" s="32">
        <v>72</v>
      </c>
      <c r="P37" s="32">
        <v>28</v>
      </c>
      <c r="Q37" s="21" t="s">
        <v>1010</v>
      </c>
      <c r="S37" s="175"/>
    </row>
    <row r="38" spans="2:21" ht="12.75">
      <c r="B38" s="21" t="s">
        <v>25</v>
      </c>
      <c r="C38" s="9">
        <v>26231</v>
      </c>
      <c r="D38" s="9">
        <v>100</v>
      </c>
      <c r="E38" s="9">
        <v>210</v>
      </c>
      <c r="F38" s="552">
        <f>C38*D38*E38/1000000</f>
        <v>550.851</v>
      </c>
      <c r="G38" s="552"/>
      <c r="H38" s="552"/>
      <c r="I38" s="552"/>
      <c r="J38" s="552"/>
      <c r="K38" s="553">
        <v>3</v>
      </c>
      <c r="L38" s="9">
        <f>F38*K38/100</f>
        <v>16.52553</v>
      </c>
      <c r="M38" s="9">
        <v>0</v>
      </c>
      <c r="N38" s="372">
        <f>SUM(L38:M38)</f>
        <v>16.52553</v>
      </c>
      <c r="O38" s="372">
        <f>N38*O37/100</f>
        <v>11.8983816</v>
      </c>
      <c r="P38" s="372">
        <f>N38*P37/100</f>
        <v>4.627148399999999</v>
      </c>
      <c r="Q38" s="372">
        <f>SUM(O38:P38)</f>
        <v>16.52553</v>
      </c>
      <c r="S38" s="175"/>
      <c r="U38" s="190"/>
    </row>
    <row r="39" spans="2:19" ht="12.75">
      <c r="B39" s="21" t="s">
        <v>26</v>
      </c>
      <c r="C39" s="9">
        <v>19235</v>
      </c>
      <c r="D39" s="9">
        <v>150</v>
      </c>
      <c r="E39" s="9">
        <v>220</v>
      </c>
      <c r="F39" s="552">
        <f>C39*D39*E39/1000000</f>
        <v>634.755</v>
      </c>
      <c r="G39" s="552"/>
      <c r="H39" s="552"/>
      <c r="I39" s="552"/>
      <c r="J39" s="552"/>
      <c r="K39" s="553">
        <v>3</v>
      </c>
      <c r="L39" s="9">
        <f>F39*K39/100</f>
        <v>19.04265</v>
      </c>
      <c r="M39" s="9">
        <v>0</v>
      </c>
      <c r="N39" s="372">
        <f>SUM(L39:M39)</f>
        <v>19.04265</v>
      </c>
      <c r="O39" s="372">
        <f>N39*O37/100</f>
        <v>13.710708</v>
      </c>
      <c r="P39" s="372">
        <f>N39*P37/100</f>
        <v>5.331941999999999</v>
      </c>
      <c r="Q39" s="372">
        <f>SUM(O39:P39)</f>
        <v>19.04265</v>
      </c>
      <c r="S39" s="175"/>
    </row>
    <row r="40" spans="2:19" ht="12.75">
      <c r="B40" s="380"/>
      <c r="C40" s="554"/>
      <c r="D40" s="554"/>
      <c r="E40" s="554"/>
      <c r="F40" s="554"/>
      <c r="G40" s="554"/>
      <c r="H40" s="554"/>
      <c r="I40" s="554"/>
      <c r="J40" s="554"/>
      <c r="K40" s="554"/>
      <c r="L40" s="554">
        <f>SUM(L38:L39)</f>
        <v>35.56818</v>
      </c>
      <c r="M40" s="554">
        <f>SUM(M38:M39)</f>
        <v>0</v>
      </c>
      <c r="N40" s="554">
        <f>SUM(N38:N39)</f>
        <v>35.56818</v>
      </c>
      <c r="O40" s="555">
        <f>O38+O39</f>
        <v>25.6090896</v>
      </c>
      <c r="P40" s="555">
        <f>P38+P39</f>
        <v>9.959090399999997</v>
      </c>
      <c r="Q40" s="555">
        <f>Q38+Q39</f>
        <v>35.56818</v>
      </c>
      <c r="S40" s="175"/>
    </row>
    <row r="41" spans="2:19" ht="15">
      <c r="B41" s="32" t="s">
        <v>132</v>
      </c>
      <c r="C41" s="381" t="s">
        <v>178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32">
        <v>72</v>
      </c>
      <c r="P41" s="32">
        <v>28</v>
      </c>
      <c r="Q41" s="9"/>
      <c r="S41" s="175"/>
    </row>
    <row r="42" spans="2:23" ht="12.75">
      <c r="B42" s="21" t="s">
        <v>25</v>
      </c>
      <c r="C42" s="9">
        <v>26231</v>
      </c>
      <c r="D42" s="9">
        <v>2.48</v>
      </c>
      <c r="E42" s="9">
        <v>210</v>
      </c>
      <c r="F42" s="32">
        <f>C42*D42*E42/100000</f>
        <v>136.61104799999998</v>
      </c>
      <c r="G42" s="32"/>
      <c r="H42" s="32"/>
      <c r="I42" s="32"/>
      <c r="J42" s="32"/>
      <c r="K42" s="9"/>
      <c r="L42" s="9"/>
      <c r="M42" s="32">
        <f>C42*K42*L42/100000</f>
        <v>0</v>
      </c>
      <c r="N42" s="9">
        <f>F42+M42</f>
        <v>136.61104799999998</v>
      </c>
      <c r="O42" s="372">
        <f>N42*O37/100</f>
        <v>98.35995455999999</v>
      </c>
      <c r="P42" s="372">
        <f>N42*P37/100</f>
        <v>38.25109344</v>
      </c>
      <c r="Q42" s="372">
        <f>SUM(O42:P42)</f>
        <v>136.61104799999998</v>
      </c>
      <c r="S42" s="175"/>
      <c r="U42" s="382">
        <v>4.13</v>
      </c>
      <c r="V42" s="382">
        <f>U42*60%</f>
        <v>2.4779999999999998</v>
      </c>
      <c r="W42" s="382">
        <f>U42-V42</f>
        <v>1.6520000000000001</v>
      </c>
    </row>
    <row r="43" spans="2:23" ht="12.75">
      <c r="B43" s="21" t="s">
        <v>26</v>
      </c>
      <c r="C43" s="9">
        <v>19235</v>
      </c>
      <c r="D43" s="9">
        <v>3.71</v>
      </c>
      <c r="E43" s="9">
        <v>220</v>
      </c>
      <c r="F43" s="32">
        <f>C43*D43*E43/100000</f>
        <v>156.99607000000003</v>
      </c>
      <c r="G43" s="32"/>
      <c r="H43" s="32"/>
      <c r="I43" s="32"/>
      <c r="J43" s="32"/>
      <c r="K43" s="9"/>
      <c r="L43" s="9"/>
      <c r="M43" s="32">
        <f>C43*K43*L43/100000</f>
        <v>0</v>
      </c>
      <c r="N43" s="9">
        <f>F43+M43</f>
        <v>156.99607000000003</v>
      </c>
      <c r="O43" s="372">
        <f>N43*O41/100</f>
        <v>113.03717040000004</v>
      </c>
      <c r="P43" s="372">
        <f>N43*P41/100</f>
        <v>43.9588996</v>
      </c>
      <c r="Q43" s="372">
        <f>SUM(O43:P43)</f>
        <v>156.99607000000003</v>
      </c>
      <c r="S43" s="175"/>
      <c r="U43" s="382">
        <v>6.18</v>
      </c>
      <c r="V43" s="382">
        <f>U43*60%</f>
        <v>3.7079999999999997</v>
      </c>
      <c r="W43" s="382">
        <f>U43-V43</f>
        <v>2.472</v>
      </c>
    </row>
    <row r="44" spans="2:19" ht="12.75">
      <c r="B44" s="30"/>
      <c r="C44" s="556"/>
      <c r="D44" s="556"/>
      <c r="E44" s="556"/>
      <c r="F44" s="557">
        <f>SUM(F42:F43)</f>
        <v>293.607118</v>
      </c>
      <c r="G44" s="557"/>
      <c r="H44" s="557"/>
      <c r="I44" s="557"/>
      <c r="J44" s="557"/>
      <c r="K44" s="556"/>
      <c r="L44" s="556"/>
      <c r="M44" s="557"/>
      <c r="N44" s="556"/>
      <c r="O44" s="558">
        <f>O42+O43</f>
        <v>211.39712496000004</v>
      </c>
      <c r="P44" s="558">
        <f>P42+P43</f>
        <v>82.20999304</v>
      </c>
      <c r="Q44" s="558">
        <f>Q42+Q43</f>
        <v>293.607118</v>
      </c>
      <c r="S44" s="175"/>
    </row>
    <row r="45" spans="2:19" ht="15">
      <c r="B45" s="32" t="s">
        <v>132</v>
      </c>
      <c r="C45" s="381" t="s">
        <v>103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32">
        <v>72</v>
      </c>
      <c r="P45" s="32">
        <v>28</v>
      </c>
      <c r="Q45" s="9"/>
      <c r="S45" s="175"/>
    </row>
    <row r="46" spans="2:19" ht="12.75">
      <c r="B46" s="21" t="s">
        <v>25</v>
      </c>
      <c r="C46" s="9">
        <v>26231</v>
      </c>
      <c r="D46" s="9">
        <v>6.42</v>
      </c>
      <c r="E46" s="9">
        <v>210</v>
      </c>
      <c r="F46" s="32">
        <f>C46*D46*E46/100000</f>
        <v>353.64634199999995</v>
      </c>
      <c r="G46" s="32"/>
      <c r="H46" s="32"/>
      <c r="I46" s="32"/>
      <c r="J46" s="32"/>
      <c r="K46" s="9"/>
      <c r="L46" s="9"/>
      <c r="M46" s="32"/>
      <c r="N46" s="9"/>
      <c r="O46" s="372">
        <f>F46*O45/100</f>
        <v>254.62536623999998</v>
      </c>
      <c r="P46" s="372">
        <f>F46*P45/100</f>
        <v>99.02097575999998</v>
      </c>
      <c r="Q46" s="372">
        <f>SUM(O46:P46)</f>
        <v>353.64634199999995</v>
      </c>
      <c r="S46" s="175"/>
    </row>
    <row r="47" spans="2:19" ht="12.75">
      <c r="B47" s="21" t="s">
        <v>26</v>
      </c>
      <c r="C47" s="9">
        <v>19235</v>
      </c>
      <c r="D47" s="9">
        <v>7.69</v>
      </c>
      <c r="E47" s="9">
        <v>220</v>
      </c>
      <c r="F47" s="32">
        <f>C47*D47*E47/100000</f>
        <v>325.41773</v>
      </c>
      <c r="G47" s="32"/>
      <c r="H47" s="32"/>
      <c r="I47" s="32"/>
      <c r="J47" s="32"/>
      <c r="K47" s="9"/>
      <c r="L47" s="9"/>
      <c r="M47" s="32"/>
      <c r="N47" s="9"/>
      <c r="O47" s="372">
        <f>F47*O45/100</f>
        <v>234.3007656</v>
      </c>
      <c r="P47" s="372">
        <f>F47*P45/100</f>
        <v>91.1169644</v>
      </c>
      <c r="Q47" s="372">
        <f>SUM(O47:P47)</f>
        <v>325.41773</v>
      </c>
      <c r="R47">
        <f>D42+D46</f>
        <v>8.9</v>
      </c>
      <c r="S47" s="175"/>
    </row>
    <row r="48" spans="2:19" ht="12.75">
      <c r="B48" s="21"/>
      <c r="C48" s="9"/>
      <c r="D48" s="9"/>
      <c r="E48" s="9"/>
      <c r="F48" s="32">
        <f>SUM(F46:F47)</f>
        <v>679.0640719999999</v>
      </c>
      <c r="G48" s="32"/>
      <c r="H48" s="32"/>
      <c r="I48" s="32"/>
      <c r="J48" s="32"/>
      <c r="K48" s="9"/>
      <c r="L48" s="9"/>
      <c r="M48" s="32"/>
      <c r="N48" s="9"/>
      <c r="O48" s="559">
        <f>O46+O47</f>
        <v>488.92613184</v>
      </c>
      <c r="P48" s="559">
        <f>P46+P47</f>
        <v>190.13794015999997</v>
      </c>
      <c r="Q48" s="559">
        <f>Q46+Q47</f>
        <v>679.0640719999999</v>
      </c>
      <c r="R48">
        <f>D43+D47</f>
        <v>11.4</v>
      </c>
      <c r="S48" s="175"/>
    </row>
    <row r="49" spans="2:19" ht="12.75">
      <c r="B49" s="21"/>
      <c r="C49" s="9"/>
      <c r="D49" s="9"/>
      <c r="E49" s="9"/>
      <c r="F49" s="32"/>
      <c r="G49" s="32"/>
      <c r="H49" s="32"/>
      <c r="I49" s="32"/>
      <c r="J49" s="32"/>
      <c r="K49" s="9"/>
      <c r="L49" s="9"/>
      <c r="M49" s="32"/>
      <c r="N49" s="9"/>
      <c r="O49" s="9"/>
      <c r="P49" s="9"/>
      <c r="Q49" s="9"/>
      <c r="R49" s="382">
        <f>O44+O48</f>
        <v>700.3232568000001</v>
      </c>
      <c r="S49" s="382">
        <f>P44+P48</f>
        <v>272.34793319999994</v>
      </c>
    </row>
    <row r="50" spans="2:19" ht="12.75">
      <c r="B50" s="32" t="s">
        <v>1011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32">
        <v>72</v>
      </c>
      <c r="P50" s="32">
        <v>28</v>
      </c>
      <c r="Q50" s="9"/>
      <c r="S50" s="175"/>
    </row>
    <row r="51" spans="2:19" ht="12.75">
      <c r="B51" s="21" t="s">
        <v>25</v>
      </c>
      <c r="C51" s="552">
        <f>F38</f>
        <v>550.851</v>
      </c>
      <c r="D51" s="560">
        <v>750</v>
      </c>
      <c r="E51" s="552">
        <f>C51*D51/100000</f>
        <v>4.1313825</v>
      </c>
      <c r="F51" s="9"/>
      <c r="G51" s="9"/>
      <c r="H51" s="9"/>
      <c r="I51" s="9"/>
      <c r="J51" s="9"/>
      <c r="K51" s="9"/>
      <c r="L51" s="9"/>
      <c r="M51" s="9"/>
      <c r="N51" s="9"/>
      <c r="O51" s="372">
        <f>E51*O50/100</f>
        <v>2.9745954</v>
      </c>
      <c r="P51" s="372">
        <f>E51*P50/100</f>
        <v>1.1567870999999998</v>
      </c>
      <c r="Q51" s="372">
        <f>SUM(O51:P51)</f>
        <v>4.1313825</v>
      </c>
      <c r="S51" s="175"/>
    </row>
    <row r="52" spans="2:20" ht="12.75">
      <c r="B52" s="21" t="s">
        <v>26</v>
      </c>
      <c r="C52" s="552">
        <f>F39</f>
        <v>634.755</v>
      </c>
      <c r="D52" s="560">
        <v>750</v>
      </c>
      <c r="E52" s="552">
        <f>C52*D52/100000</f>
        <v>4.7606625</v>
      </c>
      <c r="F52" s="9"/>
      <c r="G52" s="9"/>
      <c r="H52" s="9"/>
      <c r="I52" s="9"/>
      <c r="J52" s="9"/>
      <c r="K52" s="9"/>
      <c r="L52" s="9"/>
      <c r="M52" s="9"/>
      <c r="N52" s="9"/>
      <c r="O52" s="372">
        <f>E52*O50/100</f>
        <v>3.427677</v>
      </c>
      <c r="P52" s="372">
        <f>E52*P50/100</f>
        <v>1.3329854999999997</v>
      </c>
      <c r="Q52" s="372">
        <f>SUM(O52:P52)</f>
        <v>4.7606625</v>
      </c>
      <c r="S52" s="175" t="s">
        <v>1012</v>
      </c>
      <c r="T52">
        <v>37.3</v>
      </c>
    </row>
    <row r="53" spans="2:20" ht="12.75">
      <c r="B53" s="9"/>
      <c r="C53" s="9"/>
      <c r="D53" s="9"/>
      <c r="E53" s="552">
        <f>E51+E52</f>
        <v>8.892045</v>
      </c>
      <c r="F53" s="9"/>
      <c r="G53" s="9"/>
      <c r="H53" s="9"/>
      <c r="I53" s="9"/>
      <c r="J53" s="9"/>
      <c r="K53" s="9"/>
      <c r="L53" s="9"/>
      <c r="M53" s="9"/>
      <c r="N53" s="9"/>
      <c r="O53" s="559">
        <f>O51+O52</f>
        <v>6.4022724</v>
      </c>
      <c r="P53" s="559">
        <f>P51+P52</f>
        <v>2.4897725999999993</v>
      </c>
      <c r="Q53" s="559">
        <f>Q51+Q52</f>
        <v>8.892045</v>
      </c>
      <c r="S53" s="175" t="s">
        <v>842</v>
      </c>
      <c r="T53">
        <v>293.6</v>
      </c>
    </row>
    <row r="54" spans="2:20" ht="12.75">
      <c r="B54" s="21" t="s">
        <v>134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32">
        <v>72</v>
      </c>
      <c r="P54" s="32">
        <v>28</v>
      </c>
      <c r="Q54" s="9"/>
      <c r="S54" s="175" t="s">
        <v>1013</v>
      </c>
      <c r="T54">
        <v>8.89</v>
      </c>
    </row>
    <row r="55" spans="2:20" ht="12.75">
      <c r="B55" s="21" t="s">
        <v>25</v>
      </c>
      <c r="C55" s="9"/>
      <c r="D55" s="9"/>
      <c r="E55" s="9">
        <v>120</v>
      </c>
      <c r="F55" s="9"/>
      <c r="G55" s="9"/>
      <c r="H55" s="9"/>
      <c r="I55" s="9"/>
      <c r="J55" s="9"/>
      <c r="K55" s="9"/>
      <c r="L55" s="9"/>
      <c r="M55" s="9"/>
      <c r="N55" s="9"/>
      <c r="O55" s="9">
        <f>E55*O54/100</f>
        <v>86.4</v>
      </c>
      <c r="P55" s="9">
        <f>E55*P54/100</f>
        <v>33.6</v>
      </c>
      <c r="Q55" s="9">
        <f>SUM(O55:P55)</f>
        <v>120</v>
      </c>
      <c r="S55" s="175" t="s">
        <v>1014</v>
      </c>
      <c r="T55">
        <v>61.86</v>
      </c>
    </row>
    <row r="56" spans="2:20" ht="12.75">
      <c r="B56" s="621"/>
      <c r="C56" s="1055"/>
      <c r="D56" s="1055"/>
      <c r="E56" s="1055"/>
      <c r="F56" s="1055"/>
      <c r="G56" s="1055"/>
      <c r="H56" s="1055"/>
      <c r="I56" s="1055"/>
      <c r="J56" s="1055"/>
      <c r="K56" s="1055"/>
      <c r="L56" s="1055"/>
      <c r="M56" s="1055"/>
      <c r="N56" s="1055"/>
      <c r="O56" s="1055"/>
      <c r="P56" s="1055"/>
      <c r="Q56" s="622"/>
      <c r="S56" s="175" t="s">
        <v>134</v>
      </c>
      <c r="T56">
        <v>120</v>
      </c>
    </row>
    <row r="57" spans="2:20" ht="12.7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S57" s="175"/>
      <c r="T57">
        <f>SUM(T52:T56)</f>
        <v>521.6500000000001</v>
      </c>
    </row>
    <row r="58" spans="2:19" ht="12.7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S58" s="175"/>
    </row>
    <row r="59" spans="2:19" ht="25.5">
      <c r="B59" s="187" t="s">
        <v>135</v>
      </c>
      <c r="C59" s="9"/>
      <c r="D59" s="9"/>
      <c r="E59" s="21" t="s">
        <v>1015</v>
      </c>
      <c r="F59" s="21" t="s">
        <v>18</v>
      </c>
      <c r="G59" s="21"/>
      <c r="H59" s="21"/>
      <c r="I59" s="21"/>
      <c r="J59" s="21"/>
      <c r="K59" s="9"/>
      <c r="L59" s="9"/>
      <c r="M59" s="9"/>
      <c r="N59" s="9"/>
      <c r="O59" s="32">
        <v>72</v>
      </c>
      <c r="P59" s="32">
        <v>28</v>
      </c>
      <c r="Q59" s="9"/>
      <c r="S59" s="175"/>
    </row>
    <row r="60" spans="2:20" ht="12.75">
      <c r="B60" s="21" t="s">
        <v>25</v>
      </c>
      <c r="C60" s="9">
        <v>556</v>
      </c>
      <c r="D60" s="9">
        <v>600</v>
      </c>
      <c r="E60" s="9">
        <v>10</v>
      </c>
      <c r="F60" s="9">
        <f>C60*D60*E60/100000</f>
        <v>33.36</v>
      </c>
      <c r="G60" s="9"/>
      <c r="H60" s="9"/>
      <c r="I60" s="9"/>
      <c r="J60" s="9"/>
      <c r="K60" s="9"/>
      <c r="L60" s="9"/>
      <c r="M60" s="9"/>
      <c r="N60" s="9"/>
      <c r="O60" s="372">
        <f>F60*O59/100</f>
        <v>24.0192</v>
      </c>
      <c r="P60" s="372">
        <f>F60*P59/100</f>
        <v>9.3408</v>
      </c>
      <c r="Q60" s="372">
        <f>SUM(O60:P60)</f>
        <v>33.36</v>
      </c>
      <c r="S60" s="175"/>
      <c r="T60">
        <v>44.4</v>
      </c>
    </row>
    <row r="61" spans="2:20" ht="12.75">
      <c r="B61" s="21" t="s">
        <v>26</v>
      </c>
      <c r="C61" s="9">
        <v>475</v>
      </c>
      <c r="D61" s="9">
        <v>600</v>
      </c>
      <c r="E61" s="9">
        <v>10</v>
      </c>
      <c r="F61" s="9">
        <f>C61*D61*E61/100000</f>
        <v>28.5</v>
      </c>
      <c r="G61" s="9"/>
      <c r="H61" s="9"/>
      <c r="I61" s="9"/>
      <c r="J61" s="9"/>
      <c r="K61" s="9"/>
      <c r="L61" s="9"/>
      <c r="M61" s="9"/>
      <c r="N61" s="9"/>
      <c r="O61" s="372">
        <f>F61*O59/100</f>
        <v>20.52</v>
      </c>
      <c r="P61" s="372">
        <f>F61*P59/100</f>
        <v>7.98</v>
      </c>
      <c r="Q61" s="372">
        <f>SUM(O61:P61)</f>
        <v>28.5</v>
      </c>
      <c r="S61" s="175"/>
      <c r="T61">
        <v>10.2</v>
      </c>
    </row>
    <row r="62" spans="15:20" ht="12.75">
      <c r="O62" s="190">
        <f>O60+O61</f>
        <v>44.5392</v>
      </c>
      <c r="P62" s="190">
        <f>P60+P61</f>
        <v>17.3208</v>
      </c>
      <c r="Q62" s="190">
        <f>Q60+Q61</f>
        <v>61.86</v>
      </c>
      <c r="R62" s="561">
        <f>Q40+Q44+Q48+Q53+Q55+Q62</f>
        <v>1198.9914149999997</v>
      </c>
      <c r="T62" s="561">
        <f>Q40+Q44+Q53+Q55+Q62</f>
        <v>519.927343</v>
      </c>
    </row>
    <row r="63" spans="18:20" ht="12.75">
      <c r="R63" s="561"/>
      <c r="T63" s="561"/>
    </row>
    <row r="64" spans="18:20" ht="12.75">
      <c r="R64" s="561"/>
      <c r="T64" s="561"/>
    </row>
    <row r="65" spans="2:19" ht="25.5">
      <c r="B65" s="187" t="s">
        <v>135</v>
      </c>
      <c r="C65" s="9"/>
      <c r="D65" s="9"/>
      <c r="E65" s="21" t="s">
        <v>1015</v>
      </c>
      <c r="F65" s="21" t="s">
        <v>18</v>
      </c>
      <c r="G65" s="21"/>
      <c r="H65" s="21"/>
      <c r="I65" s="21"/>
      <c r="J65" s="21"/>
      <c r="K65" s="9"/>
      <c r="L65" s="9"/>
      <c r="M65" s="9"/>
      <c r="N65" s="9"/>
      <c r="O65" s="32">
        <v>72</v>
      </c>
      <c r="P65" s="32">
        <v>28</v>
      </c>
      <c r="Q65" s="9"/>
      <c r="S65" s="175"/>
    </row>
    <row r="66" spans="2:20" ht="12.75">
      <c r="B66" s="21" t="s">
        <v>25</v>
      </c>
      <c r="C66" s="9">
        <v>556</v>
      </c>
      <c r="D66" s="9">
        <v>400</v>
      </c>
      <c r="E66" s="9">
        <v>10</v>
      </c>
      <c r="F66" s="9">
        <f>C66*D66*E66/100000</f>
        <v>22.24</v>
      </c>
      <c r="G66" s="9"/>
      <c r="H66" s="9"/>
      <c r="I66" s="9"/>
      <c r="J66" s="9"/>
      <c r="K66" s="9"/>
      <c r="L66" s="9"/>
      <c r="M66" s="9"/>
      <c r="N66" s="9"/>
      <c r="O66" s="372">
        <f>F66*O65/100</f>
        <v>16.0128</v>
      </c>
      <c r="P66" s="372">
        <f>F66*P65/100</f>
        <v>6.227199999999999</v>
      </c>
      <c r="Q66" s="372">
        <f>SUM(O66:P66)</f>
        <v>22.24</v>
      </c>
      <c r="S66" s="175"/>
      <c r="T66">
        <v>44.4</v>
      </c>
    </row>
    <row r="67" spans="2:20" ht="12.75">
      <c r="B67" s="21" t="s">
        <v>26</v>
      </c>
      <c r="C67" s="9">
        <v>475</v>
      </c>
      <c r="D67" s="9">
        <v>400</v>
      </c>
      <c r="E67" s="9">
        <v>10</v>
      </c>
      <c r="F67" s="9">
        <f>C67*D67*E67/100000</f>
        <v>19</v>
      </c>
      <c r="G67" s="9"/>
      <c r="H67" s="9"/>
      <c r="I67" s="9"/>
      <c r="J67" s="9"/>
      <c r="K67" s="9"/>
      <c r="L67" s="9"/>
      <c r="M67" s="9"/>
      <c r="N67" s="9"/>
      <c r="O67" s="372">
        <f>F67*O65/100</f>
        <v>13.68</v>
      </c>
      <c r="P67" s="372">
        <f>F67*P65/100</f>
        <v>5.32</v>
      </c>
      <c r="Q67" s="372">
        <f>SUM(O67:P67)</f>
        <v>19</v>
      </c>
      <c r="S67" s="175"/>
      <c r="T67">
        <v>10.2</v>
      </c>
    </row>
    <row r="68" spans="15:20" ht="12.75">
      <c r="O68" s="190">
        <f>O66+O67</f>
        <v>29.6928</v>
      </c>
      <c r="P68" s="190">
        <f>P66+P67</f>
        <v>11.5472</v>
      </c>
      <c r="Q68" s="190">
        <f>Q66+Q67</f>
        <v>41.239999999999995</v>
      </c>
      <c r="R68" s="561">
        <f>Q46+Q50+Q54+Q59+Q61+Q68</f>
        <v>423.38634199999996</v>
      </c>
      <c r="T68" s="561">
        <f>Q46+Q50+Q59+Q61+Q68</f>
        <v>423.38634199999996</v>
      </c>
    </row>
    <row r="69" spans="18:20" ht="12.75">
      <c r="R69" s="561"/>
      <c r="T69" s="561"/>
    </row>
    <row r="70" spans="18:20" ht="12.75">
      <c r="R70" s="561"/>
      <c r="T70" s="561"/>
    </row>
    <row r="71" spans="18:20" ht="12.75">
      <c r="R71" s="561"/>
      <c r="T71" s="561"/>
    </row>
    <row r="72" spans="2:20" ht="12.75">
      <c r="B72" s="203" t="s">
        <v>1016</v>
      </c>
      <c r="C72" s="206"/>
      <c r="D72" s="206" t="s">
        <v>1017</v>
      </c>
      <c r="E72" s="206"/>
      <c r="T72" s="561">
        <f>T60+T61+T62</f>
        <v>574.527343</v>
      </c>
    </row>
    <row r="73" spans="2:20" ht="12.75">
      <c r="B73" s="206" t="s">
        <v>1018</v>
      </c>
      <c r="C73" s="206"/>
      <c r="D73" s="206"/>
      <c r="E73" s="206"/>
      <c r="O73" s="190">
        <v>9.94</v>
      </c>
      <c r="P73" s="190">
        <v>3.86</v>
      </c>
      <c r="Q73" s="190">
        <f>O73+P73</f>
        <v>13.799999999999999</v>
      </c>
      <c r="T73" s="190">
        <v>32.57</v>
      </c>
    </row>
    <row r="74" spans="2:20" ht="12.75">
      <c r="B74" s="206" t="s">
        <v>1019</v>
      </c>
      <c r="C74" s="206">
        <v>2</v>
      </c>
      <c r="D74" s="206">
        <v>60000</v>
      </c>
      <c r="E74" s="206">
        <f>C74*D74/100000</f>
        <v>1.2</v>
      </c>
      <c r="O74" s="190">
        <v>3.2</v>
      </c>
      <c r="P74" s="190">
        <v>1.25</v>
      </c>
      <c r="Q74" s="190">
        <f>O74+P74</f>
        <v>4.45</v>
      </c>
      <c r="R74" s="190">
        <f>Q73+Q74</f>
        <v>18.25</v>
      </c>
      <c r="T74" s="561">
        <f>T72-T73</f>
        <v>541.9573429999999</v>
      </c>
    </row>
    <row r="75" spans="2:18" ht="12.75">
      <c r="B75" s="206" t="s">
        <v>1020</v>
      </c>
      <c r="C75" s="206">
        <v>9</v>
      </c>
      <c r="D75" s="206">
        <v>60000</v>
      </c>
      <c r="E75" s="206">
        <f>C75*D75/100000</f>
        <v>5.4</v>
      </c>
      <c r="R75" s="561">
        <f>R62+R74</f>
        <v>1217.2414149999997</v>
      </c>
    </row>
    <row r="76" spans="2:5" ht="12.75">
      <c r="B76" s="206" t="s">
        <v>834</v>
      </c>
      <c r="C76" s="206">
        <v>11</v>
      </c>
      <c r="D76" s="206">
        <v>60000</v>
      </c>
      <c r="E76" s="206">
        <f>C76*D76/100000</f>
        <v>6.6</v>
      </c>
    </row>
    <row r="77" spans="2:5" ht="12.75">
      <c r="B77" s="206" t="s">
        <v>835</v>
      </c>
      <c r="C77" s="206">
        <v>1</v>
      </c>
      <c r="D77" s="206">
        <v>60000</v>
      </c>
      <c r="E77" s="206">
        <f>C77*D77/100000</f>
        <v>0.6</v>
      </c>
    </row>
    <row r="79" ht="12.75">
      <c r="B79" s="190" t="s">
        <v>137</v>
      </c>
    </row>
    <row r="80" spans="2:5" ht="15">
      <c r="B80" s="206" t="s">
        <v>1019</v>
      </c>
      <c r="C80" s="85">
        <v>24</v>
      </c>
      <c r="D80" s="190">
        <v>5000</v>
      </c>
      <c r="E80" s="190">
        <f>C80*D80</f>
        <v>120000</v>
      </c>
    </row>
    <row r="81" spans="2:23" ht="15">
      <c r="B81" s="206" t="s">
        <v>1020</v>
      </c>
      <c r="C81" s="85">
        <v>45</v>
      </c>
      <c r="D81" s="190">
        <v>5000</v>
      </c>
      <c r="E81" s="190">
        <f>C81*D81</f>
        <v>225000</v>
      </c>
      <c r="Q81" s="190">
        <v>1332</v>
      </c>
      <c r="R81" s="190">
        <v>100</v>
      </c>
      <c r="S81" s="190">
        <v>210</v>
      </c>
      <c r="T81" s="190">
        <f>Q81*R81*S81/1000/1000</f>
        <v>27.972</v>
      </c>
      <c r="U81" s="190">
        <f>T81*3000/10000</f>
        <v>8.3916</v>
      </c>
      <c r="V81" s="190">
        <f>U81*2%</f>
        <v>0.167832</v>
      </c>
      <c r="W81" s="190">
        <f>V81+V85</f>
        <v>0.353952</v>
      </c>
    </row>
    <row r="82" spans="2:23" ht="15">
      <c r="B82" s="206" t="s">
        <v>834</v>
      </c>
      <c r="C82" s="85">
        <v>15</v>
      </c>
      <c r="D82" s="190">
        <v>5000</v>
      </c>
      <c r="E82" s="190">
        <f>C82*D82</f>
        <v>75000</v>
      </c>
      <c r="Q82" s="190">
        <v>2167</v>
      </c>
      <c r="R82" s="190">
        <v>100</v>
      </c>
      <c r="S82" s="190">
        <v>210</v>
      </c>
      <c r="T82" s="190">
        <f>Q82*R82*S82/1000/1000</f>
        <v>45.507</v>
      </c>
      <c r="U82" s="190">
        <f>T82*3000/10000</f>
        <v>13.6521</v>
      </c>
      <c r="V82" s="190">
        <f>U82*5%</f>
        <v>0.6826050000000001</v>
      </c>
      <c r="W82" s="190">
        <f>V82+V86</f>
        <v>1.3825350000000003</v>
      </c>
    </row>
    <row r="83" spans="2:23" ht="15">
      <c r="B83" s="206" t="s">
        <v>835</v>
      </c>
      <c r="C83" s="85">
        <v>5</v>
      </c>
      <c r="D83" s="190">
        <v>5000</v>
      </c>
      <c r="E83" s="190">
        <f>C83*D83</f>
        <v>25000</v>
      </c>
      <c r="U83" s="190">
        <f>SUM(U81:U82)</f>
        <v>22.0437</v>
      </c>
      <c r="V83" s="190">
        <f>SUM(V81:V82)</f>
        <v>0.8504370000000001</v>
      </c>
      <c r="W83" s="190">
        <f>SUM(W81:W82)</f>
        <v>1.7364870000000003</v>
      </c>
    </row>
    <row r="84" spans="3:5" ht="15">
      <c r="C84" s="85">
        <f>SUM(C80:C83)</f>
        <v>89</v>
      </c>
      <c r="D84" s="190">
        <v>5000</v>
      </c>
      <c r="E84" s="190">
        <f>C84*D84</f>
        <v>445000</v>
      </c>
    </row>
    <row r="85" spans="17:22" ht="12.75">
      <c r="Q85" s="190">
        <v>940</v>
      </c>
      <c r="R85" s="190">
        <v>150</v>
      </c>
      <c r="S85" s="190">
        <v>220</v>
      </c>
      <c r="T85" s="190">
        <f>Q85*R85*S85/1000/1000</f>
        <v>31.02</v>
      </c>
      <c r="U85" s="190">
        <f>T85*3000/10000</f>
        <v>9.306</v>
      </c>
      <c r="V85" s="190">
        <f>U85*2%</f>
        <v>0.18611999999999998</v>
      </c>
    </row>
    <row r="86" spans="17:22" ht="12.75">
      <c r="Q86" s="190">
        <v>1414</v>
      </c>
      <c r="R86" s="190">
        <v>150</v>
      </c>
      <c r="S86" s="190">
        <v>220</v>
      </c>
      <c r="T86" s="190">
        <f>Q86*R86*S86/1000/1000</f>
        <v>46.662</v>
      </c>
      <c r="U86" s="190">
        <f>T86*3000/10000</f>
        <v>13.9986</v>
      </c>
      <c r="V86" s="190">
        <f>U86*5%</f>
        <v>0.69993</v>
      </c>
    </row>
    <row r="87" spans="21:22" ht="12.75">
      <c r="U87" s="190">
        <f>SUM(U85:U86)</f>
        <v>23.3046</v>
      </c>
      <c r="V87" s="190">
        <f>SUM(V85:V86)</f>
        <v>0.88605</v>
      </c>
    </row>
    <row r="88" spans="3:13" ht="12.75">
      <c r="C88" s="190">
        <v>23093</v>
      </c>
      <c r="D88" s="190">
        <v>1954</v>
      </c>
      <c r="E88" s="190">
        <f>C88-D88</f>
        <v>21139</v>
      </c>
      <c r="F88" s="1051">
        <f>E88*3*210/1000000</f>
        <v>13.31757</v>
      </c>
      <c r="G88" s="1051"/>
      <c r="I88" s="190">
        <v>18064</v>
      </c>
      <c r="J88" s="190">
        <v>1283</v>
      </c>
      <c r="K88" s="190">
        <f>I88-J88</f>
        <v>16781</v>
      </c>
      <c r="L88" s="1051">
        <f>K88*3*220*150/10000/10000</f>
        <v>16.61319</v>
      </c>
      <c r="M88" s="1051"/>
    </row>
    <row r="89" spans="5:13" ht="12.75">
      <c r="E89" s="190">
        <v>1954</v>
      </c>
      <c r="F89" s="1051">
        <f>(E89*3*210/1000000)+(E89*3*210/1000000*1%)+(E89*3*210/1000000*5.05%)</f>
        <v>1.30549671</v>
      </c>
      <c r="G89" s="1051"/>
      <c r="K89" s="190">
        <v>1283</v>
      </c>
      <c r="L89" s="1051">
        <f>(K89*3*220*150/10000/10000)+(K89*3*220*150/10000/10000*1%)+(K89*3*220*150/10000/10000*5.05%)</f>
        <v>1.3470152850000001</v>
      </c>
      <c r="M89" s="1051"/>
    </row>
    <row r="90" spans="7:13" ht="12.75">
      <c r="G90" s="561">
        <f>F88+F89</f>
        <v>14.62306671</v>
      </c>
      <c r="M90" s="561">
        <f>L88+L89</f>
        <v>17.960205285</v>
      </c>
    </row>
    <row r="92" spans="5:13" ht="12.75">
      <c r="E92" s="190">
        <v>1954</v>
      </c>
      <c r="F92" s="1051">
        <f>(E92*3*210/1000000)</f>
        <v>1.23102</v>
      </c>
      <c r="G92" s="1051"/>
      <c r="K92" s="190">
        <v>1283</v>
      </c>
      <c r="L92" s="1051">
        <f>(K92*3*220*150/100000000)</f>
        <v>1.27017</v>
      </c>
      <c r="M92" s="1051"/>
    </row>
    <row r="93" spans="5:13" ht="12.75">
      <c r="E93" s="190">
        <v>1954</v>
      </c>
      <c r="F93" s="1051">
        <f>(E93*3*210/1000000)*1%</f>
        <v>0.0123102</v>
      </c>
      <c r="G93" s="1051"/>
      <c r="K93" s="190">
        <v>1283</v>
      </c>
      <c r="L93" s="1051">
        <f>(K93*3*220*150/100000000)*1%</f>
        <v>0.0127017</v>
      </c>
      <c r="M93" s="1051"/>
    </row>
    <row r="94" spans="5:13" ht="12.75">
      <c r="E94" s="190">
        <v>1954</v>
      </c>
      <c r="F94" s="1051">
        <f>(E94*3*210/1000000)*5.05%</f>
        <v>0.062166509999999994</v>
      </c>
      <c r="G94" s="1051"/>
      <c r="K94" s="190">
        <v>1283</v>
      </c>
      <c r="L94" s="1051">
        <f>(K94*3*220*150/100000000)*5.05%</f>
        <v>0.064143585</v>
      </c>
      <c r="M94" s="1051"/>
    </row>
    <row r="95" spans="6:13" ht="12.75">
      <c r="F95" s="1051">
        <f>F92+F93+F94</f>
        <v>1.30549671</v>
      </c>
      <c r="G95" s="1051"/>
      <c r="L95" s="1051">
        <f>L92+L93+L94</f>
        <v>1.3470152850000001</v>
      </c>
      <c r="M95" s="1051"/>
    </row>
    <row r="98" spans="9:10" ht="12.75">
      <c r="I98" s="190">
        <v>72</v>
      </c>
      <c r="J98" s="190">
        <v>28</v>
      </c>
    </row>
    <row r="99" spans="8:11" ht="12.75">
      <c r="H99" s="190">
        <v>183.7</v>
      </c>
      <c r="I99" s="190">
        <f>H99*I98/100</f>
        <v>132.264</v>
      </c>
      <c r="J99" s="190">
        <f>H99*J98/100</f>
        <v>51.43599999999999</v>
      </c>
      <c r="K99" s="190">
        <f>I99+J99</f>
        <v>183.7</v>
      </c>
    </row>
  </sheetData>
  <sheetProtection/>
  <mergeCells count="37">
    <mergeCell ref="A20:B20"/>
    <mergeCell ref="A14:B14"/>
    <mergeCell ref="O11:Q11"/>
    <mergeCell ref="V9:W9"/>
    <mergeCell ref="A10:A11"/>
    <mergeCell ref="B10:B11"/>
    <mergeCell ref="C10:K10"/>
    <mergeCell ref="L10:T10"/>
    <mergeCell ref="U10:W11"/>
    <mergeCell ref="R11:T11"/>
    <mergeCell ref="O1:U1"/>
    <mergeCell ref="B4:U4"/>
    <mergeCell ref="B6:U6"/>
    <mergeCell ref="C11:E11"/>
    <mergeCell ref="F11:H11"/>
    <mergeCell ref="I11:K11"/>
    <mergeCell ref="L11:N11"/>
    <mergeCell ref="R35:W35"/>
    <mergeCell ref="A30:I30"/>
    <mergeCell ref="O30:U30"/>
    <mergeCell ref="A33:U33"/>
    <mergeCell ref="R32:U32"/>
    <mergeCell ref="A34:U34"/>
    <mergeCell ref="C36:I36"/>
    <mergeCell ref="B56:Q56"/>
    <mergeCell ref="F88:G88"/>
    <mergeCell ref="L88:M88"/>
    <mergeCell ref="F89:G89"/>
    <mergeCell ref="L89:M89"/>
    <mergeCell ref="F95:G95"/>
    <mergeCell ref="L95:M95"/>
    <mergeCell ref="F92:G92"/>
    <mergeCell ref="L92:M92"/>
    <mergeCell ref="F93:G93"/>
    <mergeCell ref="L93:M93"/>
    <mergeCell ref="F94:G94"/>
    <mergeCell ref="L94:M94"/>
  </mergeCells>
  <printOptions horizontalCentered="1"/>
  <pageMargins left="0.708661417322835" right="0.708661417322835" top="0.236220472440945" bottom="0" header="0.31496062992126" footer="0.31496062992126"/>
  <pageSetup horizontalDpi="600" verticalDpi="600" orientation="landscape" paperSize="9" scale="70" r:id="rId1"/>
  <colBreaks count="1" manualBreakCount="1">
    <brk id="23" max="65535" man="1"/>
  </colBreaks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view="pageBreakPreview" zoomScale="78" zoomScaleSheetLayoutView="78" zoomScalePageLayoutView="0" workbookViewId="0" topLeftCell="A1">
      <selection activeCell="A8" sqref="A8:B8"/>
    </sheetView>
  </sheetViews>
  <sheetFormatPr defaultColWidth="9.140625" defaultRowHeight="12.75"/>
  <cols>
    <col min="1" max="1" width="7.421875" style="181" customWidth="1"/>
    <col min="2" max="2" width="17.140625" style="181" customWidth="1"/>
    <col min="3" max="3" width="11.00390625" style="181" customWidth="1"/>
    <col min="4" max="4" width="10.00390625" style="181" customWidth="1"/>
    <col min="5" max="5" width="11.8515625" style="181" customWidth="1"/>
    <col min="6" max="6" width="12.140625" style="181" customWidth="1"/>
    <col min="7" max="7" width="13.28125" style="181" customWidth="1"/>
    <col min="8" max="8" width="14.57421875" style="181" customWidth="1"/>
    <col min="9" max="9" width="12.7109375" style="181" customWidth="1"/>
    <col min="10" max="10" width="14.00390625" style="181" customWidth="1"/>
    <col min="11" max="11" width="10.8515625" style="181" customWidth="1"/>
    <col min="12" max="12" width="10.7109375" style="181" customWidth="1"/>
    <col min="13" max="16384" width="9.140625" style="181" customWidth="1"/>
  </cols>
  <sheetData>
    <row r="1" spans="5:10" s="92" customFormat="1" ht="12.75">
      <c r="E1" s="1086"/>
      <c r="F1" s="1086"/>
      <c r="G1" s="1086"/>
      <c r="H1" s="1086"/>
      <c r="I1" s="1086"/>
      <c r="J1" s="349" t="s">
        <v>765</v>
      </c>
    </row>
    <row r="2" spans="1:10" s="92" customFormat="1" ht="15">
      <c r="A2" s="1087" t="s">
        <v>0</v>
      </c>
      <c r="B2" s="1087"/>
      <c r="C2" s="1087"/>
      <c r="D2" s="1087"/>
      <c r="E2" s="1087"/>
      <c r="F2" s="1087"/>
      <c r="G2" s="1087"/>
      <c r="H2" s="1087"/>
      <c r="I2" s="1087"/>
      <c r="J2" s="1087"/>
    </row>
    <row r="3" spans="1:10" s="92" customFormat="1" ht="20.25">
      <c r="A3" s="720" t="s">
        <v>648</v>
      </c>
      <c r="B3" s="720"/>
      <c r="C3" s="720"/>
      <c r="D3" s="720"/>
      <c r="E3" s="720"/>
      <c r="F3" s="720"/>
      <c r="G3" s="720"/>
      <c r="H3" s="720"/>
      <c r="I3" s="720"/>
      <c r="J3" s="720"/>
    </row>
    <row r="4" s="92" customFormat="1" ht="14.25" customHeight="1"/>
    <row r="5" spans="1:12" ht="19.5" customHeight="1">
      <c r="A5" s="1088" t="s">
        <v>766</v>
      </c>
      <c r="B5" s="1088"/>
      <c r="C5" s="1088"/>
      <c r="D5" s="1088"/>
      <c r="E5" s="1088"/>
      <c r="F5" s="1088"/>
      <c r="G5" s="1088"/>
      <c r="H5" s="1088"/>
      <c r="I5" s="1088"/>
      <c r="J5" s="1088"/>
      <c r="K5" s="1088"/>
      <c r="L5" s="1088"/>
    </row>
    <row r="6" spans="1:10" ht="13.5" customHeight="1">
      <c r="A6" s="350"/>
      <c r="B6" s="350"/>
      <c r="C6" s="350"/>
      <c r="D6" s="350"/>
      <c r="E6" s="350"/>
      <c r="F6" s="350"/>
      <c r="G6" s="350"/>
      <c r="H6" s="350"/>
      <c r="I6" s="350"/>
      <c r="J6" s="350"/>
    </row>
    <row r="7" ht="0.75" customHeight="1"/>
    <row r="8" spans="1:12" ht="12.75">
      <c r="A8" s="38" t="s">
        <v>990</v>
      </c>
      <c r="B8" s="38"/>
      <c r="C8" s="351"/>
      <c r="H8" s="1085" t="s">
        <v>953</v>
      </c>
      <c r="I8" s="1085"/>
      <c r="J8" s="1085"/>
      <c r="K8" s="1085"/>
      <c r="L8" s="1085"/>
    </row>
    <row r="9" spans="1:16" ht="12.75">
      <c r="A9" s="921" t="s">
        <v>2</v>
      </c>
      <c r="B9" s="921" t="s">
        <v>37</v>
      </c>
      <c r="C9" s="1084" t="s">
        <v>767</v>
      </c>
      <c r="D9" s="1084"/>
      <c r="E9" s="1084" t="s">
        <v>132</v>
      </c>
      <c r="F9" s="1084"/>
      <c r="G9" s="1084" t="s">
        <v>768</v>
      </c>
      <c r="H9" s="1084"/>
      <c r="I9" s="1084" t="s">
        <v>133</v>
      </c>
      <c r="J9" s="1084"/>
      <c r="K9" s="1084" t="s">
        <v>134</v>
      </c>
      <c r="L9" s="1084"/>
      <c r="O9" s="352"/>
      <c r="P9" s="353"/>
    </row>
    <row r="10" spans="1:12" ht="53.25" customHeight="1">
      <c r="A10" s="921"/>
      <c r="B10" s="921"/>
      <c r="C10" s="97" t="s">
        <v>769</v>
      </c>
      <c r="D10" s="97" t="s">
        <v>770</v>
      </c>
      <c r="E10" s="97" t="s">
        <v>771</v>
      </c>
      <c r="F10" s="97" t="s">
        <v>772</v>
      </c>
      <c r="G10" s="97" t="s">
        <v>771</v>
      </c>
      <c r="H10" s="97" t="s">
        <v>772</v>
      </c>
      <c r="I10" s="97" t="s">
        <v>769</v>
      </c>
      <c r="J10" s="97" t="s">
        <v>770</v>
      </c>
      <c r="K10" s="97" t="s">
        <v>769</v>
      </c>
      <c r="L10" s="97" t="s">
        <v>770</v>
      </c>
    </row>
    <row r="11" spans="1:12" ht="12.75">
      <c r="A11" s="97">
        <v>1</v>
      </c>
      <c r="B11" s="97">
        <v>2</v>
      </c>
      <c r="C11" s="97">
        <v>3</v>
      </c>
      <c r="D11" s="97">
        <v>4</v>
      </c>
      <c r="E11" s="97">
        <v>5</v>
      </c>
      <c r="F11" s="97">
        <v>6</v>
      </c>
      <c r="G11" s="97">
        <v>7</v>
      </c>
      <c r="H11" s="97">
        <v>8</v>
      </c>
      <c r="I11" s="97">
        <v>9</v>
      </c>
      <c r="J11" s="97">
        <v>10</v>
      </c>
      <c r="K11" s="97">
        <v>11</v>
      </c>
      <c r="L11" s="97">
        <v>12</v>
      </c>
    </row>
    <row r="12" spans="1:12" ht="12.75">
      <c r="A12" s="354">
        <v>1</v>
      </c>
      <c r="B12" s="21" t="s">
        <v>826</v>
      </c>
      <c r="C12" s="1089" t="s">
        <v>825</v>
      </c>
      <c r="D12" s="1090"/>
      <c r="E12" s="1090"/>
      <c r="F12" s="1090"/>
      <c r="G12" s="1090"/>
      <c r="H12" s="1090"/>
      <c r="I12" s="1090"/>
      <c r="J12" s="1090"/>
      <c r="K12" s="1090"/>
      <c r="L12" s="1091"/>
    </row>
    <row r="13" spans="1:12" ht="12.75">
      <c r="A13" s="354">
        <v>2</v>
      </c>
      <c r="B13" s="21" t="s">
        <v>827</v>
      </c>
      <c r="C13" s="1092"/>
      <c r="D13" s="1093"/>
      <c r="E13" s="1093"/>
      <c r="F13" s="1093"/>
      <c r="G13" s="1093"/>
      <c r="H13" s="1093"/>
      <c r="I13" s="1093"/>
      <c r="J13" s="1093"/>
      <c r="K13" s="1093"/>
      <c r="L13" s="1094"/>
    </row>
    <row r="14" spans="1:12" ht="12.75">
      <c r="A14" s="354">
        <v>3</v>
      </c>
      <c r="B14" s="21" t="s">
        <v>831</v>
      </c>
      <c r="C14" s="1092"/>
      <c r="D14" s="1093"/>
      <c r="E14" s="1093"/>
      <c r="F14" s="1093"/>
      <c r="G14" s="1093"/>
      <c r="H14" s="1093"/>
      <c r="I14" s="1093"/>
      <c r="J14" s="1093"/>
      <c r="K14" s="1093"/>
      <c r="L14" s="1094"/>
    </row>
    <row r="15" spans="1:12" ht="12.75">
      <c r="A15" s="354">
        <v>4</v>
      </c>
      <c r="B15" s="21" t="s">
        <v>829</v>
      </c>
      <c r="C15" s="1095"/>
      <c r="D15" s="1096"/>
      <c r="E15" s="1096"/>
      <c r="F15" s="1096"/>
      <c r="G15" s="1096"/>
      <c r="H15" s="1096"/>
      <c r="I15" s="1096"/>
      <c r="J15" s="1096"/>
      <c r="K15" s="1096"/>
      <c r="L15" s="1097"/>
    </row>
    <row r="16" spans="1:12" ht="12.75">
      <c r="A16" s="354">
        <v>5</v>
      </c>
      <c r="B16" s="352"/>
      <c r="C16" s="352"/>
      <c r="D16" s="352"/>
      <c r="E16" s="352"/>
      <c r="F16" s="352"/>
      <c r="G16" s="352"/>
      <c r="H16" s="352"/>
      <c r="I16" s="352"/>
      <c r="J16" s="352"/>
      <c r="K16" s="352"/>
      <c r="L16" s="352"/>
    </row>
    <row r="17" spans="1:12" ht="12.75">
      <c r="A17" s="354">
        <v>6</v>
      </c>
      <c r="B17" s="352"/>
      <c r="C17" s="352"/>
      <c r="D17" s="352"/>
      <c r="E17" s="352"/>
      <c r="F17" s="352"/>
      <c r="G17" s="352"/>
      <c r="H17" s="352"/>
      <c r="I17" s="352"/>
      <c r="J17" s="352"/>
      <c r="K17" s="352"/>
      <c r="L17" s="352"/>
    </row>
    <row r="18" spans="1:12" ht="12.75">
      <c r="A18" s="354">
        <v>7</v>
      </c>
      <c r="B18" s="352"/>
      <c r="C18" s="352"/>
      <c r="D18" s="352"/>
      <c r="E18" s="352"/>
      <c r="F18" s="352"/>
      <c r="G18" s="352"/>
      <c r="H18" s="352"/>
      <c r="I18" s="352"/>
      <c r="J18" s="352"/>
      <c r="K18" s="352"/>
      <c r="L18" s="352"/>
    </row>
    <row r="19" spans="1:12" ht="12.75">
      <c r="A19" s="354">
        <v>8</v>
      </c>
      <c r="B19" s="352"/>
      <c r="C19" s="352"/>
      <c r="D19" s="352"/>
      <c r="E19" s="352"/>
      <c r="F19" s="352"/>
      <c r="G19" s="352"/>
      <c r="H19" s="352"/>
      <c r="I19" s="352"/>
      <c r="J19" s="352"/>
      <c r="K19" s="352"/>
      <c r="L19" s="352"/>
    </row>
    <row r="20" spans="1:12" ht="12.75">
      <c r="A20" s="354">
        <v>9</v>
      </c>
      <c r="B20" s="352"/>
      <c r="C20" s="352"/>
      <c r="D20" s="352"/>
      <c r="E20" s="352"/>
      <c r="F20" s="352"/>
      <c r="G20" s="352"/>
      <c r="H20" s="352"/>
      <c r="I20" s="352"/>
      <c r="J20" s="352"/>
      <c r="K20" s="352"/>
      <c r="L20" s="352"/>
    </row>
    <row r="21" spans="1:12" ht="12.75">
      <c r="A21" s="354">
        <v>10</v>
      </c>
      <c r="B21" s="352"/>
      <c r="C21" s="352"/>
      <c r="D21" s="352"/>
      <c r="E21" s="352"/>
      <c r="F21" s="352"/>
      <c r="G21" s="352"/>
      <c r="H21" s="352"/>
      <c r="I21" s="352"/>
      <c r="J21" s="352"/>
      <c r="K21" s="352"/>
      <c r="L21" s="352"/>
    </row>
    <row r="22" spans="1:12" ht="12.75">
      <c r="A22" s="354">
        <v>11</v>
      </c>
      <c r="B22" s="352"/>
      <c r="C22" s="352"/>
      <c r="D22" s="352"/>
      <c r="E22" s="352"/>
      <c r="F22" s="352"/>
      <c r="G22" s="352"/>
      <c r="H22" s="352"/>
      <c r="I22" s="352"/>
      <c r="J22" s="352"/>
      <c r="K22" s="352"/>
      <c r="L22" s="352"/>
    </row>
    <row r="23" spans="1:12" ht="12.75">
      <c r="A23" s="354">
        <v>12</v>
      </c>
      <c r="B23" s="352"/>
      <c r="C23" s="352"/>
      <c r="D23" s="352"/>
      <c r="E23" s="352"/>
      <c r="F23" s="352"/>
      <c r="G23" s="352"/>
      <c r="H23" s="352"/>
      <c r="I23" s="352"/>
      <c r="J23" s="352"/>
      <c r="K23" s="352"/>
      <c r="L23" s="352"/>
    </row>
    <row r="24" spans="1:12" ht="12.75">
      <c r="A24" s="354">
        <v>13</v>
      </c>
      <c r="B24" s="352"/>
      <c r="C24" s="352"/>
      <c r="D24" s="352"/>
      <c r="E24" s="352"/>
      <c r="F24" s="352"/>
      <c r="G24" s="352"/>
      <c r="H24" s="352"/>
      <c r="I24" s="352"/>
      <c r="J24" s="352"/>
      <c r="K24" s="352"/>
      <c r="L24" s="352"/>
    </row>
    <row r="25" spans="1:12" ht="12.75">
      <c r="A25" s="354">
        <v>14</v>
      </c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</row>
    <row r="26" spans="1:12" ht="12.75">
      <c r="A26" s="355" t="s">
        <v>7</v>
      </c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352"/>
    </row>
    <row r="27" spans="1:12" ht="12.75">
      <c r="A27" s="355" t="s">
        <v>7</v>
      </c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</row>
    <row r="28" spans="1:12" ht="12.75">
      <c r="A28" s="96" t="s">
        <v>18</v>
      </c>
      <c r="B28" s="356"/>
      <c r="C28" s="356"/>
      <c r="D28" s="352"/>
      <c r="E28" s="352"/>
      <c r="F28" s="352"/>
      <c r="G28" s="352"/>
      <c r="H28" s="352"/>
      <c r="I28" s="352"/>
      <c r="J28" s="352"/>
      <c r="K28" s="352"/>
      <c r="L28" s="352"/>
    </row>
    <row r="29" spans="1:10" ht="12.75">
      <c r="A29" s="105"/>
      <c r="B29" s="130"/>
      <c r="C29" s="130"/>
      <c r="D29" s="353"/>
      <c r="E29" s="353"/>
      <c r="F29" s="353"/>
      <c r="G29" s="353"/>
      <c r="H29" s="353"/>
      <c r="I29" s="353"/>
      <c r="J29" s="353"/>
    </row>
    <row r="30" spans="1:10" ht="12.75">
      <c r="A30" s="105"/>
      <c r="B30" s="130"/>
      <c r="C30" s="130"/>
      <c r="D30" s="353"/>
      <c r="E30" s="353"/>
      <c r="F30" s="353"/>
      <c r="G30" s="353"/>
      <c r="H30" s="353"/>
      <c r="I30" s="353"/>
      <c r="J30" s="353"/>
    </row>
    <row r="31" spans="1:10" ht="12.75">
      <c r="A31" s="105"/>
      <c r="B31" s="130"/>
      <c r="C31" s="130"/>
      <c r="D31" s="353"/>
      <c r="E31" s="353"/>
      <c r="F31" s="353"/>
      <c r="G31" s="353"/>
      <c r="H31" s="353"/>
      <c r="I31" s="353"/>
      <c r="J31" s="353"/>
    </row>
    <row r="32" spans="1:10" ht="15.75" customHeight="1">
      <c r="A32" s="16" t="s">
        <v>971</v>
      </c>
      <c r="B32" s="108"/>
      <c r="C32" s="108"/>
      <c r="D32" s="108"/>
      <c r="E32" s="108"/>
      <c r="F32" s="108"/>
      <c r="G32" s="108"/>
      <c r="I32" s="1083" t="s">
        <v>12</v>
      </c>
      <c r="J32" s="1083"/>
    </row>
    <row r="33" spans="1:10" ht="12.75" customHeight="1">
      <c r="A33" s="1080" t="s">
        <v>775</v>
      </c>
      <c r="B33" s="1080"/>
      <c r="C33" s="1080"/>
      <c r="D33" s="1080"/>
      <c r="E33" s="1080"/>
      <c r="F33" s="1080"/>
      <c r="G33" s="1080"/>
      <c r="H33" s="1080"/>
      <c r="I33" s="1080"/>
      <c r="J33" s="1080"/>
    </row>
    <row r="34" spans="1:11" ht="12.75" customHeight="1">
      <c r="A34" s="357"/>
      <c r="B34" s="357"/>
      <c r="C34" s="357"/>
      <c r="D34" s="357"/>
      <c r="E34" s="357"/>
      <c r="F34" s="357"/>
      <c r="G34" s="357"/>
      <c r="H34" s="1083" t="s">
        <v>19</v>
      </c>
      <c r="I34" s="1083"/>
      <c r="J34" s="1083"/>
      <c r="K34" s="1083"/>
    </row>
    <row r="35" spans="1:10" ht="12.75">
      <c r="A35" s="108"/>
      <c r="B35" s="108"/>
      <c r="C35" s="108"/>
      <c r="E35" s="108"/>
      <c r="H35" s="1081" t="s">
        <v>84</v>
      </c>
      <c r="I35" s="1081"/>
      <c r="J35" s="1081"/>
    </row>
    <row r="39" spans="1:10" ht="12.75">
      <c r="A39" s="1082"/>
      <c r="B39" s="1082"/>
      <c r="C39" s="1082"/>
      <c r="D39" s="1082"/>
      <c r="E39" s="1082"/>
      <c r="F39" s="1082"/>
      <c r="G39" s="1082"/>
      <c r="H39" s="1082"/>
      <c r="I39" s="1082"/>
      <c r="J39" s="1082"/>
    </row>
    <row r="41" spans="1:10" ht="12.75">
      <c r="A41" s="1082"/>
      <c r="B41" s="1082"/>
      <c r="C41" s="1082"/>
      <c r="D41" s="1082"/>
      <c r="E41" s="1082"/>
      <c r="F41" s="1082"/>
      <c r="G41" s="1082"/>
      <c r="H41" s="1082"/>
      <c r="I41" s="1082"/>
      <c r="J41" s="1082"/>
    </row>
  </sheetData>
  <sheetProtection/>
  <mergeCells count="19">
    <mergeCell ref="H8:L8"/>
    <mergeCell ref="I9:J9"/>
    <mergeCell ref="K9:L9"/>
    <mergeCell ref="I32:J32"/>
    <mergeCell ref="E1:I1"/>
    <mergeCell ref="A2:J2"/>
    <mergeCell ref="A3:J3"/>
    <mergeCell ref="A5:L5"/>
    <mergeCell ref="C12:L15"/>
    <mergeCell ref="A33:J33"/>
    <mergeCell ref="H35:J35"/>
    <mergeCell ref="A39:J39"/>
    <mergeCell ref="A41:J41"/>
    <mergeCell ref="H34:K34"/>
    <mergeCell ref="A9:A10"/>
    <mergeCell ref="B9:B10"/>
    <mergeCell ref="C9:D9"/>
    <mergeCell ref="E9:F9"/>
    <mergeCell ref="G9:H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1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view="pageBreakPreview" zoomScale="78" zoomScaleSheetLayoutView="78" zoomScalePageLayoutView="0" workbookViewId="0" topLeftCell="A1">
      <selection activeCell="A8" sqref="A8:B8"/>
    </sheetView>
  </sheetViews>
  <sheetFormatPr defaultColWidth="9.140625" defaultRowHeight="12.75"/>
  <cols>
    <col min="1" max="1" width="7.421875" style="181" customWidth="1"/>
    <col min="2" max="2" width="17.140625" style="181" customWidth="1"/>
    <col min="3" max="3" width="11.00390625" style="181" customWidth="1"/>
    <col min="4" max="4" width="10.00390625" style="181" customWidth="1"/>
    <col min="5" max="5" width="11.8515625" style="181" customWidth="1"/>
    <col min="6" max="6" width="12.140625" style="181" customWidth="1"/>
    <col min="7" max="7" width="13.28125" style="181" customWidth="1"/>
    <col min="8" max="8" width="14.57421875" style="181" customWidth="1"/>
    <col min="9" max="9" width="12.00390625" style="181" customWidth="1"/>
    <col min="10" max="10" width="13.140625" style="181" customWidth="1"/>
    <col min="11" max="11" width="10.8515625" style="181" customWidth="1"/>
    <col min="12" max="12" width="10.7109375" style="181" customWidth="1"/>
    <col min="13" max="16384" width="9.140625" style="181" customWidth="1"/>
  </cols>
  <sheetData>
    <row r="1" spans="5:10" s="92" customFormat="1" ht="12.75">
      <c r="E1" s="1086"/>
      <c r="F1" s="1086"/>
      <c r="G1" s="1086"/>
      <c r="H1" s="1086"/>
      <c r="I1" s="1086"/>
      <c r="J1" s="349" t="s">
        <v>773</v>
      </c>
    </row>
    <row r="2" spans="1:10" s="92" customFormat="1" ht="15">
      <c r="A2" s="1087" t="s">
        <v>0</v>
      </c>
      <c r="B2" s="1087"/>
      <c r="C2" s="1087"/>
      <c r="D2" s="1087"/>
      <c r="E2" s="1087"/>
      <c r="F2" s="1087"/>
      <c r="G2" s="1087"/>
      <c r="H2" s="1087"/>
      <c r="I2" s="1087"/>
      <c r="J2" s="1087"/>
    </row>
    <row r="3" spans="1:10" s="92" customFormat="1" ht="20.25">
      <c r="A3" s="720" t="s">
        <v>648</v>
      </c>
      <c r="B3" s="720"/>
      <c r="C3" s="720"/>
      <c r="D3" s="720"/>
      <c r="E3" s="720"/>
      <c r="F3" s="720"/>
      <c r="G3" s="720"/>
      <c r="H3" s="720"/>
      <c r="I3" s="720"/>
      <c r="J3" s="720"/>
    </row>
    <row r="4" s="92" customFormat="1" ht="14.25" customHeight="1"/>
    <row r="5" spans="1:12" ht="16.5" customHeight="1">
      <c r="A5" s="1088" t="s">
        <v>774</v>
      </c>
      <c r="B5" s="1088"/>
      <c r="C5" s="1088"/>
      <c r="D5" s="1088"/>
      <c r="E5" s="1088"/>
      <c r="F5" s="1088"/>
      <c r="G5" s="1088"/>
      <c r="H5" s="1088"/>
      <c r="I5" s="1088"/>
      <c r="J5" s="1088"/>
      <c r="K5" s="1088"/>
      <c r="L5" s="1088"/>
    </row>
    <row r="6" spans="1:10" ht="13.5" customHeight="1">
      <c r="A6" s="350"/>
      <c r="B6" s="350"/>
      <c r="C6" s="350"/>
      <c r="D6" s="350"/>
      <c r="E6" s="350"/>
      <c r="F6" s="350"/>
      <c r="G6" s="350"/>
      <c r="H6" s="350"/>
      <c r="I6" s="350"/>
      <c r="J6" s="350"/>
    </row>
    <row r="7" ht="0.75" customHeight="1"/>
    <row r="8" spans="1:12" ht="12.75">
      <c r="A8" s="38" t="s">
        <v>990</v>
      </c>
      <c r="B8" s="38"/>
      <c r="C8" s="351"/>
      <c r="H8" s="1085" t="s">
        <v>953</v>
      </c>
      <c r="I8" s="1085"/>
      <c r="J8" s="1085"/>
      <c r="K8" s="1085"/>
      <c r="L8" s="1085"/>
    </row>
    <row r="9" spans="1:16" ht="12.75">
      <c r="A9" s="921" t="s">
        <v>2</v>
      </c>
      <c r="B9" s="921" t="s">
        <v>37</v>
      </c>
      <c r="C9" s="1084" t="s">
        <v>767</v>
      </c>
      <c r="D9" s="1084"/>
      <c r="E9" s="1084" t="s">
        <v>132</v>
      </c>
      <c r="F9" s="1084"/>
      <c r="G9" s="1084" t="s">
        <v>768</v>
      </c>
      <c r="H9" s="1084"/>
      <c r="I9" s="1084" t="s">
        <v>133</v>
      </c>
      <c r="J9" s="1084"/>
      <c r="K9" s="1084" t="s">
        <v>134</v>
      </c>
      <c r="L9" s="1084"/>
      <c r="O9" s="352"/>
      <c r="P9" s="353"/>
    </row>
    <row r="10" spans="1:12" ht="53.25" customHeight="1">
      <c r="A10" s="921"/>
      <c r="B10" s="921"/>
      <c r="C10" s="97" t="s">
        <v>769</v>
      </c>
      <c r="D10" s="97" t="s">
        <v>770</v>
      </c>
      <c r="E10" s="97" t="s">
        <v>771</v>
      </c>
      <c r="F10" s="97" t="s">
        <v>772</v>
      </c>
      <c r="G10" s="97" t="s">
        <v>771</v>
      </c>
      <c r="H10" s="97" t="s">
        <v>772</v>
      </c>
      <c r="I10" s="97" t="s">
        <v>769</v>
      </c>
      <c r="J10" s="97" t="s">
        <v>770</v>
      </c>
      <c r="K10" s="97" t="s">
        <v>769</v>
      </c>
      <c r="L10" s="97" t="s">
        <v>770</v>
      </c>
    </row>
    <row r="11" spans="1:12" ht="12.75">
      <c r="A11" s="97">
        <v>1</v>
      </c>
      <c r="B11" s="97">
        <v>2</v>
      </c>
      <c r="C11" s="97">
        <v>3</v>
      </c>
      <c r="D11" s="97">
        <v>4</v>
      </c>
      <c r="E11" s="97">
        <v>5</v>
      </c>
      <c r="F11" s="97">
        <v>6</v>
      </c>
      <c r="G11" s="97">
        <v>7</v>
      </c>
      <c r="H11" s="97">
        <v>8</v>
      </c>
      <c r="I11" s="97">
        <v>9</v>
      </c>
      <c r="J11" s="97">
        <v>10</v>
      </c>
      <c r="K11" s="97">
        <v>11</v>
      </c>
      <c r="L11" s="97">
        <v>12</v>
      </c>
    </row>
    <row r="12" spans="1:12" ht="12.75">
      <c r="A12" s="354">
        <v>1</v>
      </c>
      <c r="B12" s="21" t="s">
        <v>826</v>
      </c>
      <c r="C12" s="1089" t="s">
        <v>825</v>
      </c>
      <c r="D12" s="1090"/>
      <c r="E12" s="1090"/>
      <c r="F12" s="1090"/>
      <c r="G12" s="1090"/>
      <c r="H12" s="1090"/>
      <c r="I12" s="1090"/>
      <c r="J12" s="1090"/>
      <c r="K12" s="1090"/>
      <c r="L12" s="1091"/>
    </row>
    <row r="13" spans="1:12" ht="12.75">
      <c r="A13" s="354">
        <v>2</v>
      </c>
      <c r="B13" s="21" t="s">
        <v>827</v>
      </c>
      <c r="C13" s="1092"/>
      <c r="D13" s="1093"/>
      <c r="E13" s="1093"/>
      <c r="F13" s="1093"/>
      <c r="G13" s="1093"/>
      <c r="H13" s="1093"/>
      <c r="I13" s="1093"/>
      <c r="J13" s="1093"/>
      <c r="K13" s="1093"/>
      <c r="L13" s="1094"/>
    </row>
    <row r="14" spans="1:12" ht="12.75">
      <c r="A14" s="354">
        <v>3</v>
      </c>
      <c r="B14" s="21" t="s">
        <v>831</v>
      </c>
      <c r="C14" s="1092"/>
      <c r="D14" s="1093"/>
      <c r="E14" s="1093"/>
      <c r="F14" s="1093"/>
      <c r="G14" s="1093"/>
      <c r="H14" s="1093"/>
      <c r="I14" s="1093"/>
      <c r="J14" s="1093"/>
      <c r="K14" s="1093"/>
      <c r="L14" s="1094"/>
    </row>
    <row r="15" spans="1:12" ht="12.75">
      <c r="A15" s="354">
        <v>4</v>
      </c>
      <c r="B15" s="21" t="s">
        <v>829</v>
      </c>
      <c r="C15" s="1095"/>
      <c r="D15" s="1096"/>
      <c r="E15" s="1096"/>
      <c r="F15" s="1096"/>
      <c r="G15" s="1096"/>
      <c r="H15" s="1096"/>
      <c r="I15" s="1096"/>
      <c r="J15" s="1096"/>
      <c r="K15" s="1096"/>
      <c r="L15" s="1097"/>
    </row>
    <row r="16" spans="1:12" ht="12.75">
      <c r="A16" s="354">
        <v>5</v>
      </c>
      <c r="B16" s="352"/>
      <c r="C16" s="352"/>
      <c r="D16" s="352"/>
      <c r="E16" s="352"/>
      <c r="F16" s="352"/>
      <c r="G16" s="352"/>
      <c r="H16" s="352"/>
      <c r="I16" s="352"/>
      <c r="J16" s="352"/>
      <c r="K16" s="352"/>
      <c r="L16" s="352"/>
    </row>
    <row r="17" spans="1:12" ht="12.75">
      <c r="A17" s="354">
        <v>6</v>
      </c>
      <c r="B17" s="352"/>
      <c r="C17" s="352"/>
      <c r="D17" s="352"/>
      <c r="E17" s="352"/>
      <c r="F17" s="352"/>
      <c r="G17" s="352"/>
      <c r="H17" s="352"/>
      <c r="I17" s="352"/>
      <c r="J17" s="352"/>
      <c r="K17" s="352"/>
      <c r="L17" s="352"/>
    </row>
    <row r="18" spans="1:12" ht="12.75">
      <c r="A18" s="354">
        <v>7</v>
      </c>
      <c r="B18" s="352"/>
      <c r="C18" s="352"/>
      <c r="D18" s="352"/>
      <c r="E18" s="352"/>
      <c r="F18" s="352"/>
      <c r="G18" s="352"/>
      <c r="H18" s="352"/>
      <c r="I18" s="352"/>
      <c r="J18" s="352"/>
      <c r="K18" s="352"/>
      <c r="L18" s="352"/>
    </row>
    <row r="19" spans="1:12" ht="12.75">
      <c r="A19" s="354">
        <v>8</v>
      </c>
      <c r="B19" s="352"/>
      <c r="C19" s="352"/>
      <c r="D19" s="352"/>
      <c r="E19" s="352"/>
      <c r="F19" s="352"/>
      <c r="G19" s="352"/>
      <c r="H19" s="352"/>
      <c r="I19" s="352"/>
      <c r="J19" s="352"/>
      <c r="K19" s="352"/>
      <c r="L19" s="352"/>
    </row>
    <row r="20" spans="1:12" ht="12.75">
      <c r="A20" s="354">
        <v>9</v>
      </c>
      <c r="B20" s="352"/>
      <c r="C20" s="352"/>
      <c r="D20" s="352"/>
      <c r="E20" s="352"/>
      <c r="F20" s="352"/>
      <c r="G20" s="352"/>
      <c r="H20" s="352"/>
      <c r="I20" s="352"/>
      <c r="J20" s="352"/>
      <c r="K20" s="352"/>
      <c r="L20" s="352"/>
    </row>
    <row r="21" spans="1:12" ht="12.75">
      <c r="A21" s="354">
        <v>10</v>
      </c>
      <c r="B21" s="352"/>
      <c r="C21" s="352"/>
      <c r="D21" s="352"/>
      <c r="E21" s="352"/>
      <c r="F21" s="352"/>
      <c r="G21" s="352"/>
      <c r="H21" s="352"/>
      <c r="I21" s="352"/>
      <c r="J21" s="352"/>
      <c r="K21" s="352"/>
      <c r="L21" s="352"/>
    </row>
    <row r="22" spans="1:12" ht="12.75">
      <c r="A22" s="354">
        <v>11</v>
      </c>
      <c r="B22" s="352"/>
      <c r="C22" s="352"/>
      <c r="D22" s="352"/>
      <c r="E22" s="352"/>
      <c r="F22" s="352"/>
      <c r="G22" s="352"/>
      <c r="H22" s="352"/>
      <c r="I22" s="352"/>
      <c r="J22" s="352"/>
      <c r="K22" s="352"/>
      <c r="L22" s="352"/>
    </row>
    <row r="23" spans="1:12" ht="12.75">
      <c r="A23" s="354">
        <v>12</v>
      </c>
      <c r="B23" s="352"/>
      <c r="C23" s="352"/>
      <c r="D23" s="352"/>
      <c r="E23" s="352"/>
      <c r="F23" s="352"/>
      <c r="G23" s="352"/>
      <c r="H23" s="352"/>
      <c r="I23" s="352"/>
      <c r="J23" s="352"/>
      <c r="K23" s="352"/>
      <c r="L23" s="352"/>
    </row>
    <row r="24" spans="1:12" ht="12.75">
      <c r="A24" s="354">
        <v>13</v>
      </c>
      <c r="B24" s="352"/>
      <c r="C24" s="352"/>
      <c r="D24" s="352"/>
      <c r="E24" s="352"/>
      <c r="F24" s="352"/>
      <c r="G24" s="352"/>
      <c r="H24" s="352"/>
      <c r="I24" s="352"/>
      <c r="J24" s="352"/>
      <c r="K24" s="352"/>
      <c r="L24" s="352"/>
    </row>
    <row r="25" spans="1:12" ht="12.75">
      <c r="A25" s="354">
        <v>14</v>
      </c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</row>
    <row r="26" spans="1:12" ht="12.75">
      <c r="A26" s="355" t="s">
        <v>7</v>
      </c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352"/>
    </row>
    <row r="27" spans="1:12" ht="12.75">
      <c r="A27" s="355" t="s">
        <v>7</v>
      </c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</row>
    <row r="28" spans="1:12" ht="12.75">
      <c r="A28" s="96" t="s">
        <v>18</v>
      </c>
      <c r="B28" s="356"/>
      <c r="C28" s="356"/>
      <c r="D28" s="352"/>
      <c r="E28" s="352"/>
      <c r="F28" s="352"/>
      <c r="G28" s="352"/>
      <c r="H28" s="352"/>
      <c r="I28" s="352"/>
      <c r="J28" s="352"/>
      <c r="K28" s="352"/>
      <c r="L28" s="352"/>
    </row>
    <row r="29" spans="1:10" ht="12.75">
      <c r="A29" s="105"/>
      <c r="B29" s="130"/>
      <c r="C29" s="130"/>
      <c r="D29" s="353"/>
      <c r="E29" s="353"/>
      <c r="F29" s="353"/>
      <c r="G29" s="353"/>
      <c r="H29" s="353"/>
      <c r="I29" s="353"/>
      <c r="J29" s="353"/>
    </row>
    <row r="30" spans="1:10" ht="12.75">
      <c r="A30" s="105"/>
      <c r="B30" s="130"/>
      <c r="C30" s="130"/>
      <c r="D30" s="353"/>
      <c r="E30" s="353"/>
      <c r="F30" s="353"/>
      <c r="G30" s="353"/>
      <c r="H30" s="353"/>
      <c r="I30" s="353"/>
      <c r="J30" s="353"/>
    </row>
    <row r="31" spans="1:10" ht="12.75">
      <c r="A31" s="105"/>
      <c r="B31" s="130"/>
      <c r="C31" s="130"/>
      <c r="D31" s="353"/>
      <c r="E31" s="353"/>
      <c r="F31" s="353"/>
      <c r="G31" s="353"/>
      <c r="H31" s="353"/>
      <c r="I31" s="353"/>
      <c r="J31" s="353"/>
    </row>
    <row r="32" spans="1:10" ht="15.75" customHeight="1">
      <c r="A32" s="16" t="s">
        <v>971</v>
      </c>
      <c r="B32" s="108"/>
      <c r="C32" s="108"/>
      <c r="D32" s="108"/>
      <c r="E32" s="108"/>
      <c r="F32" s="108"/>
      <c r="G32" s="108"/>
      <c r="I32" s="1083" t="s">
        <v>12</v>
      </c>
      <c r="J32" s="1083"/>
    </row>
    <row r="33" spans="1:10" ht="12.75" customHeight="1">
      <c r="A33" s="1080" t="s">
        <v>775</v>
      </c>
      <c r="B33" s="1080"/>
      <c r="C33" s="1080"/>
      <c r="D33" s="1080"/>
      <c r="E33" s="1080"/>
      <c r="F33" s="1080"/>
      <c r="G33" s="1080"/>
      <c r="H33" s="1080"/>
      <c r="I33" s="1080"/>
      <c r="J33" s="1080"/>
    </row>
    <row r="34" spans="1:11" ht="12.75" customHeight="1">
      <c r="A34" s="357"/>
      <c r="B34" s="357"/>
      <c r="C34" s="357"/>
      <c r="D34" s="357"/>
      <c r="E34" s="357"/>
      <c r="F34" s="357"/>
      <c r="G34" s="357"/>
      <c r="H34" s="1083" t="s">
        <v>87</v>
      </c>
      <c r="I34" s="1083"/>
      <c r="J34" s="1083"/>
      <c r="K34" s="1083"/>
    </row>
    <row r="35" spans="1:10" ht="12.75">
      <c r="A35" s="108"/>
      <c r="B35" s="108"/>
      <c r="C35" s="108"/>
      <c r="E35" s="108"/>
      <c r="H35" s="1081" t="s">
        <v>84</v>
      </c>
      <c r="I35" s="1081"/>
      <c r="J35" s="1081"/>
    </row>
    <row r="39" spans="1:10" ht="12.75">
      <c r="A39" s="1082"/>
      <c r="B39" s="1082"/>
      <c r="C39" s="1082"/>
      <c r="D39" s="1082"/>
      <c r="E39" s="1082"/>
      <c r="F39" s="1082"/>
      <c r="G39" s="1082"/>
      <c r="H39" s="1082"/>
      <c r="I39" s="1082"/>
      <c r="J39" s="1082"/>
    </row>
    <row r="41" spans="1:10" ht="12.75">
      <c r="A41" s="1082"/>
      <c r="B41" s="1082"/>
      <c r="C41" s="1082"/>
      <c r="D41" s="1082"/>
      <c r="E41" s="1082"/>
      <c r="F41" s="1082"/>
      <c r="G41" s="1082"/>
      <c r="H41" s="1082"/>
      <c r="I41" s="1082"/>
      <c r="J41" s="1082"/>
    </row>
  </sheetData>
  <sheetProtection/>
  <mergeCells count="19">
    <mergeCell ref="H8:L8"/>
    <mergeCell ref="I9:J9"/>
    <mergeCell ref="K9:L9"/>
    <mergeCell ref="I32:J32"/>
    <mergeCell ref="E1:I1"/>
    <mergeCell ref="A2:J2"/>
    <mergeCell ref="A3:J3"/>
    <mergeCell ref="A5:L5"/>
    <mergeCell ref="C12:L15"/>
    <mergeCell ref="A33:J33"/>
    <mergeCell ref="H35:J35"/>
    <mergeCell ref="A39:J39"/>
    <mergeCell ref="A41:J41"/>
    <mergeCell ref="H34:K34"/>
    <mergeCell ref="A9:A10"/>
    <mergeCell ref="B9:B10"/>
    <mergeCell ref="C9:D9"/>
    <mergeCell ref="E9:F9"/>
    <mergeCell ref="G9:H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2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B1:K63"/>
  <sheetViews>
    <sheetView zoomScalePageLayoutView="0" workbookViewId="0" topLeftCell="A1">
      <selection activeCell="I12" sqref="I12"/>
    </sheetView>
  </sheetViews>
  <sheetFormatPr defaultColWidth="9.140625" defaultRowHeight="12.75"/>
  <cols>
    <col min="2" max="2" width="26.421875" style="112" customWidth="1"/>
    <col min="3" max="4" width="14.140625" style="175" customWidth="1"/>
    <col min="5" max="5" width="13.28125" style="175" customWidth="1"/>
    <col min="6" max="6" width="11.7109375" style="0" customWidth="1"/>
    <col min="7" max="7" width="9.7109375" style="495" customWidth="1"/>
    <col min="9" max="9" width="9.140625" style="495" customWidth="1"/>
  </cols>
  <sheetData>
    <row r="1" spans="2:9" ht="25.5">
      <c r="B1" s="1101" t="s">
        <v>969</v>
      </c>
      <c r="C1" s="1101"/>
      <c r="D1" s="1101"/>
      <c r="E1" s="1101"/>
      <c r="F1" s="1101"/>
      <c r="G1" s="1101"/>
      <c r="H1" s="1101"/>
      <c r="I1" s="1101"/>
    </row>
    <row r="4" ht="12.75">
      <c r="I4" s="533" t="s">
        <v>970</v>
      </c>
    </row>
    <row r="5" spans="2:9" ht="33.75" customHeight="1">
      <c r="B5" s="1100" t="s">
        <v>113</v>
      </c>
      <c r="C5" s="1098" t="s">
        <v>918</v>
      </c>
      <c r="D5" s="1098"/>
      <c r="E5" s="1098"/>
      <c r="F5" s="1098" t="s">
        <v>917</v>
      </c>
      <c r="G5" s="1098"/>
      <c r="H5" s="1098"/>
      <c r="I5" s="1099" t="s">
        <v>36</v>
      </c>
    </row>
    <row r="6" spans="2:9" ht="31.5" customHeight="1">
      <c r="B6" s="1100"/>
      <c r="C6" s="498" t="s">
        <v>25</v>
      </c>
      <c r="D6" s="498" t="s">
        <v>26</v>
      </c>
      <c r="E6" s="498" t="s">
        <v>18</v>
      </c>
      <c r="F6" s="498" t="s">
        <v>25</v>
      </c>
      <c r="G6" s="499" t="s">
        <v>26</v>
      </c>
      <c r="H6" s="498" t="s">
        <v>18</v>
      </c>
      <c r="I6" s="1099"/>
    </row>
    <row r="7" spans="2:9" ht="31.5" customHeight="1">
      <c r="B7" s="501" t="s">
        <v>911</v>
      </c>
      <c r="C7" s="500">
        <v>16.53</v>
      </c>
      <c r="D7" s="500">
        <v>19.04</v>
      </c>
      <c r="E7" s="500">
        <f>C7+D7</f>
        <v>35.57</v>
      </c>
      <c r="F7" s="496"/>
      <c r="G7" s="497"/>
      <c r="H7" s="496">
        <f>F7+G7</f>
        <v>0</v>
      </c>
      <c r="I7" s="497">
        <f aca="true" t="shared" si="0" ref="I7:I12">E7+H7</f>
        <v>35.57</v>
      </c>
    </row>
    <row r="8" spans="2:9" ht="31.5" customHeight="1">
      <c r="B8" s="502" t="s">
        <v>912</v>
      </c>
      <c r="C8" s="500">
        <v>136.61</v>
      </c>
      <c r="D8" s="500">
        <v>157</v>
      </c>
      <c r="E8" s="500">
        <f>C8+D8</f>
        <v>293.61</v>
      </c>
      <c r="F8" s="496">
        <v>90.89</v>
      </c>
      <c r="G8" s="497">
        <v>104.52</v>
      </c>
      <c r="H8" s="496">
        <f>F8+G8</f>
        <v>195.41</v>
      </c>
      <c r="I8" s="497">
        <f t="shared" si="0"/>
        <v>489.02</v>
      </c>
    </row>
    <row r="9" spans="2:9" ht="31.5" customHeight="1">
      <c r="B9" s="502" t="s">
        <v>913</v>
      </c>
      <c r="C9" s="500">
        <v>33.36</v>
      </c>
      <c r="D9" s="500">
        <v>28.5</v>
      </c>
      <c r="E9" s="500">
        <f>C9+D9</f>
        <v>61.86</v>
      </c>
      <c r="F9" s="496">
        <v>22.24</v>
      </c>
      <c r="G9" s="497">
        <v>19</v>
      </c>
      <c r="H9" s="496">
        <f>F9+G9</f>
        <v>41.239999999999995</v>
      </c>
      <c r="I9" s="497">
        <f t="shared" si="0"/>
        <v>103.1</v>
      </c>
    </row>
    <row r="10" spans="2:9" ht="31.5" customHeight="1">
      <c r="B10" s="502" t="s">
        <v>914</v>
      </c>
      <c r="C10" s="500">
        <v>4.13</v>
      </c>
      <c r="D10" s="500">
        <v>4.76</v>
      </c>
      <c r="E10" s="500">
        <f>C10+D10</f>
        <v>8.89</v>
      </c>
      <c r="F10" s="496"/>
      <c r="G10" s="497"/>
      <c r="H10" s="496">
        <f>F10+G10</f>
        <v>0</v>
      </c>
      <c r="I10" s="497">
        <f t="shared" si="0"/>
        <v>8.89</v>
      </c>
    </row>
    <row r="11" spans="2:9" ht="31.5" customHeight="1">
      <c r="B11" s="502" t="s">
        <v>915</v>
      </c>
      <c r="C11" s="500">
        <v>120</v>
      </c>
      <c r="D11" s="500">
        <v>0</v>
      </c>
      <c r="E11" s="500">
        <f>C11+D11</f>
        <v>120</v>
      </c>
      <c r="F11" s="496"/>
      <c r="G11" s="497"/>
      <c r="H11" s="496">
        <f>F11+G11</f>
        <v>0</v>
      </c>
      <c r="I11" s="497">
        <f t="shared" si="0"/>
        <v>120</v>
      </c>
    </row>
    <row r="12" spans="2:9" ht="15.75">
      <c r="B12" s="502" t="s">
        <v>916</v>
      </c>
      <c r="C12" s="500">
        <f>SUM(C7:C11)</f>
        <v>310.63</v>
      </c>
      <c r="D12" s="500">
        <f>SUM(D7:D11)</f>
        <v>209.29999999999998</v>
      </c>
      <c r="E12" s="500">
        <f>SUM(E7:E11)</f>
        <v>519.9300000000001</v>
      </c>
      <c r="F12" s="500">
        <f>SUM(F8:F11)</f>
        <v>113.13</v>
      </c>
      <c r="G12" s="500">
        <f>SUM(G8:G11)</f>
        <v>123.52</v>
      </c>
      <c r="H12" s="500">
        <f>SUM(H7:H11)</f>
        <v>236.64999999999998</v>
      </c>
      <c r="I12" s="497">
        <f t="shared" si="0"/>
        <v>756.58</v>
      </c>
    </row>
    <row r="25" spans="2:6" ht="15">
      <c r="B25" s="492" t="s">
        <v>132</v>
      </c>
      <c r="C25" s="381" t="s">
        <v>103</v>
      </c>
      <c r="D25" s="9"/>
      <c r="E25" s="9"/>
      <c r="F25" s="9"/>
    </row>
    <row r="26" spans="2:6" ht="12.75">
      <c r="B26" s="493" t="s">
        <v>25</v>
      </c>
      <c r="C26" s="9">
        <v>26231</v>
      </c>
      <c r="D26" s="9">
        <v>1.65</v>
      </c>
      <c r="E26" s="9">
        <v>210</v>
      </c>
      <c r="F26" s="32">
        <f>C26*D26*E26/100000</f>
        <v>90.89041499999998</v>
      </c>
    </row>
    <row r="27" spans="2:6" ht="12.75">
      <c r="B27" s="493" t="s">
        <v>26</v>
      </c>
      <c r="C27" s="9">
        <v>19235</v>
      </c>
      <c r="D27" s="9">
        <v>2.47</v>
      </c>
      <c r="E27" s="9">
        <v>220</v>
      </c>
      <c r="F27" s="32">
        <f>C27*D27*E27/100000</f>
        <v>104.52299000000002</v>
      </c>
    </row>
    <row r="28" spans="2:6" ht="12.75">
      <c r="B28" s="493"/>
      <c r="C28" s="9"/>
      <c r="D28" s="9"/>
      <c r="E28" s="9"/>
      <c r="F28" s="32">
        <f>SUM(F26:F27)</f>
        <v>195.413405</v>
      </c>
    </row>
    <row r="31" spans="3:4" ht="12.75">
      <c r="C31" s="175">
        <v>6.18</v>
      </c>
      <c r="D31" s="175">
        <f>C31*40%</f>
        <v>2.472</v>
      </c>
    </row>
    <row r="32" spans="2:6" ht="15">
      <c r="B32" s="492" t="s">
        <v>132</v>
      </c>
      <c r="C32" s="381" t="s">
        <v>103</v>
      </c>
      <c r="D32" s="9"/>
      <c r="E32" s="9"/>
      <c r="F32" s="9"/>
    </row>
    <row r="33" spans="2:6" ht="12.75">
      <c r="B33" s="493" t="s">
        <v>25</v>
      </c>
      <c r="C33" s="9">
        <v>556</v>
      </c>
      <c r="D33" s="9">
        <v>400</v>
      </c>
      <c r="E33" s="9">
        <v>10</v>
      </c>
      <c r="F33" s="32">
        <f>C33*D33*E33/100000</f>
        <v>22.24</v>
      </c>
    </row>
    <row r="34" spans="2:6" ht="12.75">
      <c r="B34" s="493" t="s">
        <v>26</v>
      </c>
      <c r="C34" s="9">
        <v>475</v>
      </c>
      <c r="D34" s="9">
        <v>400</v>
      </c>
      <c r="E34" s="9">
        <v>10</v>
      </c>
      <c r="F34" s="32">
        <f>C34*D34*E34/100000</f>
        <v>19</v>
      </c>
    </row>
    <row r="35" spans="2:6" ht="12.75">
      <c r="B35" s="493"/>
      <c r="C35" s="9"/>
      <c r="D35" s="9"/>
      <c r="E35" s="9"/>
      <c r="F35" s="32">
        <f>SUM(F33:F34)</f>
        <v>41.239999999999995</v>
      </c>
    </row>
    <row r="39" spans="2:6" ht="15">
      <c r="B39" s="492" t="s">
        <v>132</v>
      </c>
      <c r="C39" s="381" t="s">
        <v>103</v>
      </c>
      <c r="D39" s="9"/>
      <c r="E39" s="9"/>
      <c r="F39" s="9"/>
    </row>
    <row r="40" spans="2:6" ht="12.75">
      <c r="B40" s="493" t="s">
        <v>25</v>
      </c>
      <c r="C40" s="9">
        <v>23093</v>
      </c>
      <c r="D40" s="9">
        <v>1.65</v>
      </c>
      <c r="E40" s="9">
        <v>210</v>
      </c>
      <c r="F40" s="32">
        <f>C40*D40*E40/100000</f>
        <v>80.01724499999999</v>
      </c>
    </row>
    <row r="41" spans="2:6" ht="12.75">
      <c r="B41" s="493" t="s">
        <v>26</v>
      </c>
      <c r="C41" s="9">
        <v>18064</v>
      </c>
      <c r="D41" s="9">
        <v>2.47</v>
      </c>
      <c r="E41" s="9">
        <v>220</v>
      </c>
      <c r="F41" s="32">
        <f>C41*D41*E41/100000</f>
        <v>98.159776</v>
      </c>
    </row>
    <row r="42" spans="2:6" ht="12.75">
      <c r="B42" s="493"/>
      <c r="C42" s="9"/>
      <c r="D42" s="9"/>
      <c r="E42" s="9"/>
      <c r="F42" s="32">
        <f>SUM(F40:F41)</f>
        <v>178.17702099999997</v>
      </c>
    </row>
    <row r="45" spans="3:4" ht="12.75">
      <c r="C45" s="175">
        <v>6.18</v>
      </c>
      <c r="D45" s="175">
        <f>C45*40%</f>
        <v>2.472</v>
      </c>
    </row>
    <row r="46" spans="2:6" ht="15">
      <c r="B46" s="492" t="s">
        <v>132</v>
      </c>
      <c r="C46" s="381" t="s">
        <v>103</v>
      </c>
      <c r="D46" s="9"/>
      <c r="E46" s="9"/>
      <c r="F46" s="9"/>
    </row>
    <row r="47" spans="2:6" ht="12.75">
      <c r="B47" s="493" t="s">
        <v>25</v>
      </c>
      <c r="C47" s="9">
        <v>556</v>
      </c>
      <c r="D47" s="9">
        <v>400</v>
      </c>
      <c r="E47" s="9">
        <v>10</v>
      </c>
      <c r="F47" s="32">
        <f>C47*D47*E47/100000</f>
        <v>22.24</v>
      </c>
    </row>
    <row r="48" spans="2:6" ht="12.75">
      <c r="B48" s="493" t="s">
        <v>26</v>
      </c>
      <c r="C48" s="9">
        <v>475</v>
      </c>
      <c r="D48" s="9">
        <v>400</v>
      </c>
      <c r="E48" s="9">
        <v>10</v>
      </c>
      <c r="F48" s="32">
        <f>C48*D48*E48/100000</f>
        <v>19</v>
      </c>
    </row>
    <row r="49" spans="2:9" ht="12.75">
      <c r="B49" s="493"/>
      <c r="C49" s="9"/>
      <c r="D49" s="9"/>
      <c r="E49" s="9"/>
      <c r="F49" s="32">
        <f>SUM(F47:F48)</f>
        <v>41.239999999999995</v>
      </c>
      <c r="G49" s="495">
        <f>F42+F49</f>
        <v>219.41702099999998</v>
      </c>
      <c r="I49" t="s">
        <v>924</v>
      </c>
    </row>
    <row r="50" ht="12.75">
      <c r="I50"/>
    </row>
    <row r="51" ht="12.75">
      <c r="I51"/>
    </row>
    <row r="52" spans="9:10" ht="12.75">
      <c r="I52">
        <v>44.62</v>
      </c>
      <c r="J52">
        <v>10.31</v>
      </c>
    </row>
    <row r="53" spans="2:10" ht="15">
      <c r="B53" s="492" t="s">
        <v>132</v>
      </c>
      <c r="C53" s="381" t="s">
        <v>103</v>
      </c>
      <c r="D53" s="9"/>
      <c r="E53" s="9"/>
      <c r="F53" s="9"/>
      <c r="I53">
        <v>23.17</v>
      </c>
      <c r="J53">
        <v>14.43</v>
      </c>
    </row>
    <row r="54" spans="2:10" ht="12.75">
      <c r="B54" s="493" t="s">
        <v>25</v>
      </c>
      <c r="C54" s="9">
        <v>26231</v>
      </c>
      <c r="D54" s="9">
        <v>1.65</v>
      </c>
      <c r="E54" s="9">
        <v>128</v>
      </c>
      <c r="F54" s="32">
        <f>C54*D54*E54/100000</f>
        <v>55.399871999999995</v>
      </c>
      <c r="I54">
        <v>35.7</v>
      </c>
      <c r="J54">
        <v>8.25</v>
      </c>
    </row>
    <row r="55" spans="2:11" ht="12.75">
      <c r="B55" s="493" t="s">
        <v>26</v>
      </c>
      <c r="C55" s="9">
        <v>19235</v>
      </c>
      <c r="D55" s="9">
        <v>2.47</v>
      </c>
      <c r="E55" s="9">
        <v>128</v>
      </c>
      <c r="F55" s="32">
        <f>C55*D55*E55/100000</f>
        <v>60.813376000000005</v>
      </c>
      <c r="I55">
        <f>SUM(I52:I54)</f>
        <v>103.49</v>
      </c>
      <c r="J55">
        <f>SUM(J52:J54)</f>
        <v>32.99</v>
      </c>
      <c r="K55">
        <f>I55+J55</f>
        <v>136.48</v>
      </c>
    </row>
    <row r="56" spans="2:6" ht="12.75">
      <c r="B56" s="493"/>
      <c r="C56" s="9"/>
      <c r="D56" s="9"/>
      <c r="E56" s="9"/>
      <c r="F56" s="32">
        <f>SUM(F54:F55)</f>
        <v>116.213248</v>
      </c>
    </row>
    <row r="59" spans="3:4" ht="12.75">
      <c r="C59" s="175">
        <v>6.18</v>
      </c>
      <c r="D59" s="175">
        <f>C59*40%</f>
        <v>2.472</v>
      </c>
    </row>
    <row r="60" spans="2:6" ht="15">
      <c r="B60" s="492" t="s">
        <v>132</v>
      </c>
      <c r="C60" s="381" t="s">
        <v>103</v>
      </c>
      <c r="D60" s="9"/>
      <c r="E60" s="9"/>
      <c r="F60" s="9"/>
    </row>
    <row r="61" spans="2:6" ht="12.75">
      <c r="B61" s="493" t="s">
        <v>25</v>
      </c>
      <c r="C61" s="9">
        <v>556</v>
      </c>
      <c r="D61" s="9">
        <v>400</v>
      </c>
      <c r="E61" s="9">
        <v>7</v>
      </c>
      <c r="F61" s="32">
        <f>C61*D61*E61/100000</f>
        <v>15.568</v>
      </c>
    </row>
    <row r="62" spans="2:6" ht="12.75">
      <c r="B62" s="493" t="s">
        <v>26</v>
      </c>
      <c r="C62" s="9">
        <v>475</v>
      </c>
      <c r="D62" s="9">
        <v>400</v>
      </c>
      <c r="E62" s="9">
        <v>7</v>
      </c>
      <c r="F62" s="32">
        <f>C62*D62*E62/100000</f>
        <v>13.3</v>
      </c>
    </row>
    <row r="63" spans="2:7" ht="12.75">
      <c r="B63" s="493"/>
      <c r="C63" s="9"/>
      <c r="D63" s="9"/>
      <c r="E63" s="9"/>
      <c r="F63" s="32">
        <f>SUM(F61:F62)</f>
        <v>28.868000000000002</v>
      </c>
      <c r="G63" s="495">
        <f>F56+F63</f>
        <v>145.081248</v>
      </c>
    </row>
  </sheetData>
  <sheetProtection/>
  <mergeCells count="5">
    <mergeCell ref="F5:H5"/>
    <mergeCell ref="C5:E5"/>
    <mergeCell ref="I5:I6"/>
    <mergeCell ref="B5:B6"/>
    <mergeCell ref="B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5"/>
  <sheetViews>
    <sheetView view="pageBreakPreview" zoomScaleNormal="90" zoomScaleSheetLayoutView="100" zoomScalePageLayoutView="0" workbookViewId="0" topLeftCell="A1">
      <selection activeCell="A19" sqref="A19:H19"/>
    </sheetView>
  </sheetViews>
  <sheetFormatPr defaultColWidth="9.140625" defaultRowHeight="12.75"/>
  <cols>
    <col min="1" max="1" width="8.28125" style="0" customWidth="1"/>
    <col min="2" max="2" width="15.57421875" style="0" customWidth="1"/>
    <col min="3" max="3" width="17.28125" style="0" customWidth="1"/>
    <col min="4" max="4" width="21.00390625" style="0" customWidth="1"/>
    <col min="5" max="5" width="21.140625" style="0" customWidth="1"/>
    <col min="6" max="6" width="20.7109375" style="0" customWidth="1"/>
    <col min="7" max="7" width="23.57421875" style="0" customWidth="1"/>
    <col min="8" max="8" width="22.7109375" style="0" customWidth="1"/>
    <col min="9" max="9" width="9.8515625" style="0" customWidth="1"/>
  </cols>
  <sheetData>
    <row r="1" spans="1:8" ht="18">
      <c r="A1" s="728" t="s">
        <v>0</v>
      </c>
      <c r="B1" s="728"/>
      <c r="C1" s="728"/>
      <c r="D1" s="728"/>
      <c r="E1" s="728"/>
      <c r="F1" s="728"/>
      <c r="G1" s="728"/>
      <c r="H1" s="222" t="s">
        <v>267</v>
      </c>
    </row>
    <row r="2" spans="1:8" ht="21">
      <c r="A2" s="729" t="s">
        <v>648</v>
      </c>
      <c r="B2" s="729"/>
      <c r="C2" s="729"/>
      <c r="D2" s="729"/>
      <c r="E2" s="729"/>
      <c r="F2" s="729"/>
      <c r="G2" s="729"/>
      <c r="H2" s="729"/>
    </row>
    <row r="3" spans="1:2" ht="15">
      <c r="A3" s="224"/>
      <c r="B3" s="224"/>
    </row>
    <row r="4" spans="1:8" ht="18" customHeight="1">
      <c r="A4" s="730" t="s">
        <v>652</v>
      </c>
      <c r="B4" s="730"/>
      <c r="C4" s="730"/>
      <c r="D4" s="730"/>
      <c r="E4" s="730"/>
      <c r="F4" s="730"/>
      <c r="G4" s="730"/>
      <c r="H4" s="730"/>
    </row>
    <row r="5" spans="1:3" ht="15">
      <c r="A5" s="225" t="s">
        <v>268</v>
      </c>
      <c r="B5" s="225"/>
      <c r="C5" s="17" t="s">
        <v>826</v>
      </c>
    </row>
    <row r="6" spans="1:9" ht="15">
      <c r="A6" s="225"/>
      <c r="B6" s="225"/>
      <c r="G6" s="731" t="s">
        <v>952</v>
      </c>
      <c r="H6" s="731"/>
      <c r="I6" s="122"/>
    </row>
    <row r="7" spans="1:8" ht="59.25" customHeight="1">
      <c r="A7" s="226" t="s">
        <v>2</v>
      </c>
      <c r="B7" s="226" t="s">
        <v>3</v>
      </c>
      <c r="C7" s="227" t="s">
        <v>269</v>
      </c>
      <c r="D7" s="227" t="s">
        <v>270</v>
      </c>
      <c r="E7" s="227" t="s">
        <v>271</v>
      </c>
      <c r="F7" s="227" t="s">
        <v>272</v>
      </c>
      <c r="G7" s="227" t="s">
        <v>273</v>
      </c>
      <c r="H7" s="227" t="s">
        <v>274</v>
      </c>
    </row>
    <row r="8" spans="1:8" s="222" customFormat="1" ht="15">
      <c r="A8" s="228" t="s">
        <v>275</v>
      </c>
      <c r="B8" s="228" t="s">
        <v>276</v>
      </c>
      <c r="C8" s="228" t="s">
        <v>277</v>
      </c>
      <c r="D8" s="228" t="s">
        <v>278</v>
      </c>
      <c r="E8" s="228" t="s">
        <v>279</v>
      </c>
      <c r="F8" s="228" t="s">
        <v>280</v>
      </c>
      <c r="G8" s="228" t="s">
        <v>281</v>
      </c>
      <c r="H8" s="228" t="s">
        <v>282</v>
      </c>
    </row>
    <row r="9" spans="1:14" ht="12.75">
      <c r="A9" s="9">
        <v>1</v>
      </c>
      <c r="B9" s="21" t="s">
        <v>826</v>
      </c>
      <c r="C9" s="528">
        <v>153</v>
      </c>
      <c r="D9" s="528">
        <v>63</v>
      </c>
      <c r="E9" s="528">
        <v>72</v>
      </c>
      <c r="F9" s="528">
        <f>C9+D9+E9</f>
        <v>288</v>
      </c>
      <c r="G9" s="528">
        <v>287</v>
      </c>
      <c r="H9" s="9"/>
      <c r="K9">
        <f>C9</f>
        <v>153</v>
      </c>
      <c r="L9">
        <f>D9+E9</f>
        <v>135</v>
      </c>
      <c r="M9">
        <v>1</v>
      </c>
      <c r="N9">
        <f>L9-M9</f>
        <v>134</v>
      </c>
    </row>
    <row r="10" spans="1:14" ht="12.75">
      <c r="A10" s="9">
        <v>2</v>
      </c>
      <c r="B10" s="21" t="s">
        <v>827</v>
      </c>
      <c r="C10" s="528">
        <v>61</v>
      </c>
      <c r="D10" s="528">
        <v>12</v>
      </c>
      <c r="E10" s="528">
        <v>32</v>
      </c>
      <c r="F10" s="528">
        <f>C10+D10+E10</f>
        <v>105</v>
      </c>
      <c r="G10" s="528">
        <v>105</v>
      </c>
      <c r="H10" s="9"/>
      <c r="K10">
        <f>C10</f>
        <v>61</v>
      </c>
      <c r="L10">
        <f>D10+E10</f>
        <v>44</v>
      </c>
      <c r="N10">
        <f>L10-M10</f>
        <v>44</v>
      </c>
    </row>
    <row r="11" spans="1:14" ht="12.75">
      <c r="A11" s="9">
        <v>3</v>
      </c>
      <c r="B11" s="21" t="s">
        <v>828</v>
      </c>
      <c r="C11" s="528">
        <v>8</v>
      </c>
      <c r="D11" s="528">
        <v>4</v>
      </c>
      <c r="E11" s="528">
        <v>3</v>
      </c>
      <c r="F11" s="528">
        <f>C11+D11+E11</f>
        <v>15</v>
      </c>
      <c r="G11" s="528">
        <v>15</v>
      </c>
      <c r="H11" s="9"/>
      <c r="K11">
        <f>C11</f>
        <v>8</v>
      </c>
      <c r="L11">
        <f>D11+E11</f>
        <v>7</v>
      </c>
      <c r="N11">
        <f>L11-M11</f>
        <v>7</v>
      </c>
    </row>
    <row r="12" spans="1:14" ht="12.75">
      <c r="A12" s="9">
        <v>4</v>
      </c>
      <c r="B12" s="21" t="s">
        <v>829</v>
      </c>
      <c r="C12" s="528">
        <v>15</v>
      </c>
      <c r="D12" s="528">
        <v>6</v>
      </c>
      <c r="E12" s="528">
        <v>3</v>
      </c>
      <c r="F12" s="528">
        <f>C12+D12+E12</f>
        <v>24</v>
      </c>
      <c r="G12" s="528">
        <v>24</v>
      </c>
      <c r="H12" s="9"/>
      <c r="K12">
        <f>C12</f>
        <v>15</v>
      </c>
      <c r="L12">
        <f>D12+E12</f>
        <v>9</v>
      </c>
      <c r="N12">
        <f>L12-M12</f>
        <v>9</v>
      </c>
    </row>
    <row r="13" spans="1:12" ht="12.75">
      <c r="A13" s="9"/>
      <c r="B13" s="9"/>
      <c r="C13" s="229"/>
      <c r="D13" s="229"/>
      <c r="E13" s="229"/>
      <c r="F13" s="229"/>
      <c r="G13" s="229"/>
      <c r="H13" s="9"/>
      <c r="K13">
        <f>C13</f>
        <v>0</v>
      </c>
      <c r="L13">
        <f>D13+E13</f>
        <v>0</v>
      </c>
    </row>
    <row r="14" spans="1:8" ht="12.75">
      <c r="A14" s="9"/>
      <c r="B14" s="9"/>
      <c r="C14" s="229"/>
      <c r="D14" s="229"/>
      <c r="E14" s="229"/>
      <c r="F14" s="229"/>
      <c r="G14" s="229"/>
      <c r="H14" s="9"/>
    </row>
    <row r="15" spans="1:8" ht="12.75">
      <c r="A15" s="9"/>
      <c r="B15" s="9"/>
      <c r="C15" s="229"/>
      <c r="D15" s="229"/>
      <c r="E15" s="229"/>
      <c r="F15" s="229"/>
      <c r="G15" s="229"/>
      <c r="H15" s="9"/>
    </row>
    <row r="16" spans="1:8" ht="12.75">
      <c r="A16" s="9"/>
      <c r="B16" s="9" t="s">
        <v>830</v>
      </c>
      <c r="C16" s="528">
        <f>SUM(C9:C15)</f>
        <v>237</v>
      </c>
      <c r="D16" s="528">
        <f>SUM(D9:D15)</f>
        <v>85</v>
      </c>
      <c r="E16" s="528">
        <f>SUM(E9:E15)</f>
        <v>110</v>
      </c>
      <c r="F16" s="528">
        <f>SUM(F9:F15)</f>
        <v>432</v>
      </c>
      <c r="G16" s="528">
        <f>SUM(G9:G15)</f>
        <v>431</v>
      </c>
      <c r="H16" s="9"/>
    </row>
    <row r="18" ht="12.75">
      <c r="A18" s="230" t="s">
        <v>283</v>
      </c>
    </row>
    <row r="19" spans="1:8" ht="30.75" customHeight="1">
      <c r="A19" s="732" t="s">
        <v>909</v>
      </c>
      <c r="B19" s="732"/>
      <c r="C19" s="732"/>
      <c r="D19" s="732"/>
      <c r="E19" s="732"/>
      <c r="F19" s="732"/>
      <c r="G19" s="732"/>
      <c r="H19" s="732"/>
    </row>
    <row r="21" spans="1:11" ht="15" customHeight="1">
      <c r="A21" s="231"/>
      <c r="B21" s="231"/>
      <c r="C21" s="231"/>
      <c r="D21" s="231"/>
      <c r="E21" s="231"/>
      <c r="F21" s="726" t="s">
        <v>12</v>
      </c>
      <c r="G21" s="726"/>
      <c r="H21" s="232"/>
      <c r="I21" s="232"/>
      <c r="J21" s="232"/>
      <c r="K21" s="232"/>
    </row>
    <row r="22" spans="1:11" ht="15" customHeight="1">
      <c r="A22" s="231"/>
      <c r="B22" s="231"/>
      <c r="C22" s="231"/>
      <c r="D22" s="231"/>
      <c r="E22" s="231"/>
      <c r="F22" s="726" t="s">
        <v>13</v>
      </c>
      <c r="G22" s="726"/>
      <c r="H22" s="726"/>
      <c r="I22" s="232"/>
      <c r="J22" s="232"/>
      <c r="K22" s="232"/>
    </row>
    <row r="23" spans="1:11" ht="15" customHeight="1">
      <c r="A23" s="231"/>
      <c r="B23" s="231"/>
      <c r="C23" s="231"/>
      <c r="D23" s="231"/>
      <c r="E23" s="231"/>
      <c r="F23" s="726" t="s">
        <v>87</v>
      </c>
      <c r="G23" s="726"/>
      <c r="H23" s="726"/>
      <c r="I23" s="232"/>
      <c r="J23" s="232"/>
      <c r="K23" s="232"/>
    </row>
    <row r="24" spans="1:11" ht="12.75">
      <c r="A24" s="16" t="s">
        <v>971</v>
      </c>
      <c r="C24" s="231"/>
      <c r="D24" s="231"/>
      <c r="E24" s="231"/>
      <c r="F24" s="727" t="s">
        <v>84</v>
      </c>
      <c r="G24" s="727"/>
      <c r="H24" s="233"/>
      <c r="I24" s="233"/>
      <c r="J24" s="231"/>
      <c r="K24" s="231"/>
    </row>
    <row r="25" spans="1:15" ht="12.75">
      <c r="A25" s="231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</row>
  </sheetData>
  <sheetProtection/>
  <mergeCells count="9">
    <mergeCell ref="F23:H23"/>
    <mergeCell ref="F24:G24"/>
    <mergeCell ref="A1:G1"/>
    <mergeCell ref="A2:H2"/>
    <mergeCell ref="A4:H4"/>
    <mergeCell ref="G6:H6"/>
    <mergeCell ref="F21:G21"/>
    <mergeCell ref="F22:H22"/>
    <mergeCell ref="A19:H1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4:V249"/>
  <sheetViews>
    <sheetView zoomScalePageLayoutView="0" workbookViewId="0" topLeftCell="A55">
      <selection activeCell="C52" sqref="C52:K75"/>
    </sheetView>
  </sheetViews>
  <sheetFormatPr defaultColWidth="9.140625" defaultRowHeight="12.75"/>
  <cols>
    <col min="1" max="1" width="9.140625" style="529" customWidth="1"/>
    <col min="4" max="4" width="18.00390625" style="0" customWidth="1"/>
    <col min="5" max="5" width="10.7109375" style="0" bestFit="1" customWidth="1"/>
    <col min="6" max="6" width="15.8515625" style="0" customWidth="1"/>
    <col min="15" max="15" width="20.28125" style="0" customWidth="1"/>
    <col min="18" max="20" width="19.421875" style="0" customWidth="1"/>
    <col min="21" max="21" width="9.140625" style="414" customWidth="1"/>
  </cols>
  <sheetData>
    <row r="4" spans="19:22" ht="12.75">
      <c r="S4" t="s">
        <v>845</v>
      </c>
      <c r="T4" t="s">
        <v>925</v>
      </c>
      <c r="U4" s="414" t="s">
        <v>926</v>
      </c>
      <c r="V4" t="s">
        <v>103</v>
      </c>
    </row>
    <row r="5" spans="3:21" ht="63.75">
      <c r="C5" s="5" t="s">
        <v>667</v>
      </c>
      <c r="D5" s="5" t="s">
        <v>70</v>
      </c>
      <c r="E5" s="5" t="s">
        <v>71</v>
      </c>
      <c r="F5" s="5" t="s">
        <v>746</v>
      </c>
      <c r="R5" t="s">
        <v>927</v>
      </c>
      <c r="S5">
        <v>0</v>
      </c>
      <c r="T5">
        <v>24.16</v>
      </c>
      <c r="U5" s="414">
        <v>24.48</v>
      </c>
    </row>
    <row r="6" spans="2:22" ht="12.75">
      <c r="B6" t="s">
        <v>25</v>
      </c>
      <c r="C6">
        <v>56.29</v>
      </c>
      <c r="D6">
        <v>347.3</v>
      </c>
      <c r="E6">
        <v>380.34950000000003</v>
      </c>
      <c r="F6">
        <v>23.240499999999937</v>
      </c>
      <c r="R6" t="s">
        <v>842</v>
      </c>
      <c r="S6">
        <v>58.93</v>
      </c>
      <c r="T6">
        <v>214.17</v>
      </c>
      <c r="U6" s="414">
        <v>197.8</v>
      </c>
      <c r="V6">
        <v>458.66</v>
      </c>
    </row>
    <row r="7" spans="2:22" ht="12.75">
      <c r="B7" t="s">
        <v>26</v>
      </c>
      <c r="C7">
        <v>-5.749999999999999</v>
      </c>
      <c r="D7">
        <v>464.84</v>
      </c>
      <c r="E7">
        <v>418.36125</v>
      </c>
      <c r="F7">
        <v>40.72874999999996</v>
      </c>
      <c r="R7" t="s">
        <v>928</v>
      </c>
      <c r="T7">
        <v>49.39</v>
      </c>
      <c r="U7" s="414">
        <v>49.48</v>
      </c>
      <c r="V7">
        <v>32.99</v>
      </c>
    </row>
    <row r="8" spans="3:21" ht="12.75">
      <c r="C8">
        <f>SUM(C6:C7)</f>
        <v>50.54</v>
      </c>
      <c r="D8">
        <f>SUM(D6:D7)</f>
        <v>812.14</v>
      </c>
      <c r="E8">
        <f>SUM(E6:E7)</f>
        <v>798.71075</v>
      </c>
      <c r="F8">
        <f>SUM(F6:F7)</f>
        <v>63.9692499999999</v>
      </c>
      <c r="R8" t="s">
        <v>929</v>
      </c>
      <c r="S8">
        <v>0.82</v>
      </c>
      <c r="T8">
        <v>6.01</v>
      </c>
      <c r="U8" s="414">
        <v>6.09</v>
      </c>
    </row>
    <row r="9" spans="18:21" ht="12.75">
      <c r="R9" t="s">
        <v>824</v>
      </c>
      <c r="S9">
        <v>0.36</v>
      </c>
      <c r="T9">
        <v>63.46</v>
      </c>
      <c r="U9" s="414">
        <v>84</v>
      </c>
    </row>
    <row r="10" spans="3:9" ht="12.75">
      <c r="C10" s="785" t="s">
        <v>670</v>
      </c>
      <c r="D10" s="778" t="s">
        <v>668</v>
      </c>
      <c r="E10" s="778" t="s">
        <v>229</v>
      </c>
      <c r="F10" s="778" t="s">
        <v>228</v>
      </c>
      <c r="G10" s="778"/>
      <c r="H10" s="778" t="s">
        <v>190</v>
      </c>
      <c r="I10" s="778"/>
    </row>
    <row r="11" spans="3:22" ht="12.75">
      <c r="C11" s="785"/>
      <c r="D11" s="778"/>
      <c r="E11" s="778"/>
      <c r="F11" s="778"/>
      <c r="G11" s="778"/>
      <c r="H11" s="778"/>
      <c r="I11" s="778"/>
      <c r="S11" s="414">
        <f>SUM(S5:S10)</f>
        <v>60.11</v>
      </c>
      <c r="T11" s="414">
        <f>SUM(T5:T10)</f>
        <v>357.18999999999994</v>
      </c>
      <c r="U11" s="414">
        <f>SUM(U5:U10)</f>
        <v>361.84999999999997</v>
      </c>
      <c r="V11" s="414">
        <f>SUM(V5:V10)</f>
        <v>491.65000000000003</v>
      </c>
    </row>
    <row r="12" spans="3:9" ht="41.25" customHeight="1">
      <c r="C12" s="785"/>
      <c r="D12" s="778"/>
      <c r="E12" s="778"/>
      <c r="F12" s="154" t="s">
        <v>191</v>
      </c>
      <c r="G12" s="154" t="s">
        <v>250</v>
      </c>
      <c r="H12" s="154" t="s">
        <v>191</v>
      </c>
      <c r="I12" s="154" t="s">
        <v>250</v>
      </c>
    </row>
    <row r="13" spans="3:11" ht="12.75">
      <c r="C13">
        <v>1081.065</v>
      </c>
      <c r="D13">
        <v>0</v>
      </c>
      <c r="E13">
        <v>24.16</v>
      </c>
      <c r="F13">
        <v>812.14</v>
      </c>
      <c r="G13">
        <v>24.48203666364452</v>
      </c>
      <c r="H13">
        <v>812.14</v>
      </c>
      <c r="I13">
        <v>24.48203666364452</v>
      </c>
      <c r="K13">
        <f>E13-I13</f>
        <v>-0.3220366636445213</v>
      </c>
    </row>
    <row r="15" spans="3:11" ht="12.75">
      <c r="C15">
        <v>347.3</v>
      </c>
      <c r="D15">
        <v>380.34950000000003</v>
      </c>
      <c r="E15">
        <v>170.63469999999998</v>
      </c>
      <c r="F15">
        <v>1788.33</v>
      </c>
      <c r="G15">
        <v>464.84000000000003</v>
      </c>
      <c r="H15">
        <v>113.8305</v>
      </c>
      <c r="I15">
        <v>464.84000000000003</v>
      </c>
      <c r="J15">
        <v>418.36125000000004</v>
      </c>
      <c r="K15">
        <v>160.30925000000002</v>
      </c>
    </row>
    <row r="18" spans="3:17" ht="35.25" customHeight="1">
      <c r="C18" s="657" t="s">
        <v>672</v>
      </c>
      <c r="D18" s="657"/>
      <c r="E18" s="657"/>
      <c r="F18" s="657" t="s">
        <v>673</v>
      </c>
      <c r="G18" s="657"/>
      <c r="H18" s="657"/>
      <c r="I18" s="686" t="s">
        <v>933</v>
      </c>
      <c r="J18" s="687"/>
      <c r="K18" s="800"/>
      <c r="L18" s="686" t="s">
        <v>94</v>
      </c>
      <c r="M18" s="687"/>
      <c r="N18" s="800"/>
      <c r="O18" s="796" t="s">
        <v>696</v>
      </c>
      <c r="P18" s="797"/>
      <c r="Q18" s="798"/>
    </row>
    <row r="19" spans="3:17" ht="38.25">
      <c r="C19" s="5" t="s">
        <v>116</v>
      </c>
      <c r="D19" s="5" t="s">
        <v>752</v>
      </c>
      <c r="E19" s="41" t="s">
        <v>18</v>
      </c>
      <c r="F19" s="5" t="s">
        <v>116</v>
      </c>
      <c r="G19" s="5" t="s">
        <v>753</v>
      </c>
      <c r="H19" s="41" t="s">
        <v>18</v>
      </c>
      <c r="I19" s="5" t="s">
        <v>116</v>
      </c>
      <c r="J19" s="5" t="s">
        <v>753</v>
      </c>
      <c r="K19" s="41" t="s">
        <v>18</v>
      </c>
      <c r="L19" s="5" t="s">
        <v>116</v>
      </c>
      <c r="M19" s="5" t="s">
        <v>753</v>
      </c>
      <c r="N19" s="41" t="s">
        <v>18</v>
      </c>
      <c r="O19" s="5" t="s">
        <v>240</v>
      </c>
      <c r="P19" s="5" t="s">
        <v>754</v>
      </c>
      <c r="Q19" s="5" t="s">
        <v>117</v>
      </c>
    </row>
    <row r="20" spans="2:17" ht="12.75">
      <c r="B20" t="s">
        <v>25</v>
      </c>
      <c r="C20">
        <v>120.26834399999998</v>
      </c>
      <c r="D20">
        <v>311.339826</v>
      </c>
      <c r="E20">
        <v>431.60817000000003</v>
      </c>
      <c r="F20">
        <v>49.88999999999999</v>
      </c>
      <c r="G20">
        <v>0</v>
      </c>
      <c r="H20">
        <v>49.88999999999999</v>
      </c>
      <c r="I20">
        <v>87.04999999999998</v>
      </c>
      <c r="J20">
        <v>311.339826</v>
      </c>
      <c r="K20">
        <v>398.38982599999997</v>
      </c>
      <c r="L20">
        <v>94.32667599999999</v>
      </c>
      <c r="M20">
        <v>244.184379</v>
      </c>
      <c r="N20">
        <v>338.51105499999994</v>
      </c>
      <c r="O20">
        <v>42.613323999999984</v>
      </c>
      <c r="P20">
        <v>67.155447</v>
      </c>
      <c r="Q20">
        <v>109.76877099999999</v>
      </c>
    </row>
    <row r="21" spans="2:17" ht="12.75">
      <c r="B21" t="s">
        <v>26</v>
      </c>
      <c r="C21">
        <v>147.438368</v>
      </c>
      <c r="D21">
        <v>305.60675200000003</v>
      </c>
      <c r="E21">
        <v>453.04512</v>
      </c>
      <c r="F21">
        <v>9.04</v>
      </c>
      <c r="G21">
        <v>0</v>
      </c>
      <c r="H21">
        <v>9.04</v>
      </c>
      <c r="I21">
        <v>68.08999999999999</v>
      </c>
      <c r="J21">
        <v>305.60675200000003</v>
      </c>
      <c r="K21">
        <v>373.696752</v>
      </c>
      <c r="L21">
        <v>103.4746825</v>
      </c>
      <c r="M21">
        <v>214.47986750000004</v>
      </c>
      <c r="N21">
        <v>317.9545500000001</v>
      </c>
      <c r="O21">
        <v>-26.344682500000005</v>
      </c>
      <c r="P21">
        <v>91.12688449999997</v>
      </c>
      <c r="Q21">
        <v>64.78220199999998</v>
      </c>
    </row>
    <row r="22" spans="3:17" ht="12.75">
      <c r="C22">
        <f>SUM(C20:C21)</f>
        <v>267.706712</v>
      </c>
      <c r="D22">
        <f aca="true" t="shared" si="0" ref="D22:Q22">SUM(D20:D21)</f>
        <v>616.946578</v>
      </c>
      <c r="E22">
        <f t="shared" si="0"/>
        <v>884.65329</v>
      </c>
      <c r="F22">
        <f t="shared" si="0"/>
        <v>58.92999999999999</v>
      </c>
      <c r="G22">
        <f t="shared" si="0"/>
        <v>0</v>
      </c>
      <c r="H22">
        <f t="shared" si="0"/>
        <v>58.92999999999999</v>
      </c>
      <c r="I22">
        <f t="shared" si="0"/>
        <v>155.14</v>
      </c>
      <c r="J22">
        <f t="shared" si="0"/>
        <v>616.946578</v>
      </c>
      <c r="K22">
        <f t="shared" si="0"/>
        <v>772.0865779999999</v>
      </c>
      <c r="L22">
        <f t="shared" si="0"/>
        <v>197.8013585</v>
      </c>
      <c r="M22">
        <f t="shared" si="0"/>
        <v>458.66424650000005</v>
      </c>
      <c r="N22">
        <f t="shared" si="0"/>
        <v>656.4656050000001</v>
      </c>
      <c r="O22">
        <f t="shared" si="0"/>
        <v>16.26864149999998</v>
      </c>
      <c r="P22">
        <f t="shared" si="0"/>
        <v>158.28233149999997</v>
      </c>
      <c r="Q22">
        <f t="shared" si="0"/>
        <v>174.55097299999997</v>
      </c>
    </row>
    <row r="25" spans="3:17" ht="12.75">
      <c r="C25" s="749" t="s">
        <v>676</v>
      </c>
      <c r="D25" s="749"/>
      <c r="E25" s="749"/>
      <c r="F25" s="766" t="s">
        <v>675</v>
      </c>
      <c r="G25" s="767"/>
      <c r="H25" s="801"/>
      <c r="I25" s="686" t="s">
        <v>385</v>
      </c>
      <c r="J25" s="687"/>
      <c r="K25" s="800"/>
      <c r="L25" s="752" t="s">
        <v>160</v>
      </c>
      <c r="M25" s="806"/>
      <c r="N25" s="750"/>
      <c r="O25" s="657" t="s">
        <v>677</v>
      </c>
      <c r="P25" s="657"/>
      <c r="Q25" s="657"/>
    </row>
    <row r="26" spans="3:17" ht="38.25">
      <c r="C26" s="5" t="s">
        <v>181</v>
      </c>
      <c r="D26" s="5" t="s">
        <v>210</v>
      </c>
      <c r="E26" s="5" t="s">
        <v>18</v>
      </c>
      <c r="F26" s="5" t="s">
        <v>181</v>
      </c>
      <c r="G26" s="5" t="s">
        <v>210</v>
      </c>
      <c r="H26" s="5" t="s">
        <v>18</v>
      </c>
      <c r="I26" s="5" t="s">
        <v>181</v>
      </c>
      <c r="J26" s="5" t="s">
        <v>210</v>
      </c>
      <c r="K26" s="5" t="s">
        <v>18</v>
      </c>
      <c r="L26" s="5" t="s">
        <v>181</v>
      </c>
      <c r="M26" s="5" t="s">
        <v>210</v>
      </c>
      <c r="N26" s="5" t="s">
        <v>18</v>
      </c>
      <c r="O26" s="5" t="s">
        <v>241</v>
      </c>
      <c r="P26" s="5" t="s">
        <v>221</v>
      </c>
      <c r="Q26" s="5" t="s">
        <v>222</v>
      </c>
    </row>
    <row r="27" spans="2:20" ht="12.75">
      <c r="B27" t="s">
        <v>25</v>
      </c>
      <c r="C27">
        <v>33.36</v>
      </c>
      <c r="D27">
        <v>22.24</v>
      </c>
      <c r="E27">
        <v>55.599999999999994</v>
      </c>
      <c r="F27">
        <v>0</v>
      </c>
      <c r="G27">
        <v>0</v>
      </c>
      <c r="H27">
        <v>0</v>
      </c>
      <c r="I27">
        <v>26.64</v>
      </c>
      <c r="J27">
        <v>22.239999999999995</v>
      </c>
      <c r="K27">
        <v>48.88</v>
      </c>
      <c r="L27">
        <v>26.68</v>
      </c>
      <c r="M27">
        <v>17.79</v>
      </c>
      <c r="N27">
        <v>44.46999999999999</v>
      </c>
      <c r="O27">
        <v>-0.0400000000000007</v>
      </c>
      <c r="P27">
        <v>4.4499999999999975</v>
      </c>
      <c r="Q27">
        <v>4.41</v>
      </c>
      <c r="R27">
        <v>0</v>
      </c>
      <c r="S27">
        <v>0</v>
      </c>
      <c r="T27">
        <v>0</v>
      </c>
    </row>
    <row r="28" spans="2:18" ht="12.75">
      <c r="B28" t="s">
        <v>26</v>
      </c>
      <c r="C28">
        <v>28.5</v>
      </c>
      <c r="D28">
        <v>19</v>
      </c>
      <c r="E28">
        <v>47.50000000000001</v>
      </c>
      <c r="F28">
        <v>0</v>
      </c>
      <c r="G28">
        <v>0</v>
      </c>
      <c r="H28">
        <v>0</v>
      </c>
      <c r="I28">
        <v>22.75</v>
      </c>
      <c r="J28">
        <v>19</v>
      </c>
      <c r="K28">
        <v>41.75</v>
      </c>
      <c r="L28">
        <v>22.800000000000004</v>
      </c>
      <c r="M28">
        <v>15.200000000000003</v>
      </c>
      <c r="N28">
        <v>38</v>
      </c>
      <c r="O28">
        <v>-0.0500000000000016</v>
      </c>
      <c r="P28">
        <v>3.7999999999999994</v>
      </c>
      <c r="Q28">
        <v>3.749999999999999</v>
      </c>
      <c r="R28">
        <v>0</v>
      </c>
    </row>
    <row r="29" spans="3:17" ht="12.75">
      <c r="C29">
        <f>SUM(C27:C28)</f>
        <v>61.86</v>
      </c>
      <c r="D29">
        <f aca="true" t="shared" si="1" ref="D29:Q29">SUM(D27:D28)</f>
        <v>41.239999999999995</v>
      </c>
      <c r="E29">
        <f t="shared" si="1"/>
        <v>103.1</v>
      </c>
      <c r="F29">
        <f t="shared" si="1"/>
        <v>0</v>
      </c>
      <c r="G29">
        <f t="shared" si="1"/>
        <v>0</v>
      </c>
      <c r="H29">
        <f t="shared" si="1"/>
        <v>0</v>
      </c>
      <c r="I29">
        <f t="shared" si="1"/>
        <v>49.39</v>
      </c>
      <c r="J29">
        <f t="shared" si="1"/>
        <v>41.239999999999995</v>
      </c>
      <c r="K29">
        <f t="shared" si="1"/>
        <v>90.63</v>
      </c>
      <c r="L29">
        <f t="shared" si="1"/>
        <v>49.480000000000004</v>
      </c>
      <c r="M29">
        <f t="shared" si="1"/>
        <v>32.99</v>
      </c>
      <c r="N29">
        <f t="shared" si="1"/>
        <v>82.47</v>
      </c>
      <c r="O29">
        <f t="shared" si="1"/>
        <v>-0.0900000000000023</v>
      </c>
      <c r="P29">
        <f t="shared" si="1"/>
        <v>8.249999999999996</v>
      </c>
      <c r="Q29">
        <f t="shared" si="1"/>
        <v>8.16</v>
      </c>
    </row>
    <row r="31" spans="3:8" ht="76.5">
      <c r="C31" s="2" t="s">
        <v>676</v>
      </c>
      <c r="D31" s="2" t="s">
        <v>679</v>
      </c>
      <c r="E31" s="2" t="s">
        <v>118</v>
      </c>
      <c r="F31" s="5" t="s">
        <v>233</v>
      </c>
      <c r="G31" s="2" t="s">
        <v>445</v>
      </c>
      <c r="H31" s="2" t="s">
        <v>160</v>
      </c>
    </row>
    <row r="32" spans="3:9" ht="12.75">
      <c r="C32">
        <v>8.1079875</v>
      </c>
      <c r="D32">
        <v>0.82</v>
      </c>
      <c r="E32">
        <v>6.01</v>
      </c>
      <c r="F32">
        <v>0</v>
      </c>
      <c r="G32">
        <v>4000</v>
      </c>
      <c r="H32">
        <v>6.09105</v>
      </c>
      <c r="I32">
        <f>D32+E32-H32</f>
        <v>0.73895</v>
      </c>
    </row>
    <row r="36" spans="3:8" ht="12.75">
      <c r="C36">
        <v>120</v>
      </c>
      <c r="D36">
        <v>0.36</v>
      </c>
      <c r="E36">
        <v>63.76</v>
      </c>
      <c r="F36">
        <v>0</v>
      </c>
      <c r="G36">
        <v>2.5100000000000002</v>
      </c>
      <c r="H36">
        <v>61.61</v>
      </c>
    </row>
    <row r="52" ht="12.75">
      <c r="C52" t="s">
        <v>930</v>
      </c>
    </row>
    <row r="54" spans="5:10" ht="12.75">
      <c r="E54">
        <v>26231</v>
      </c>
      <c r="F54">
        <v>100</v>
      </c>
      <c r="G54">
        <v>210</v>
      </c>
      <c r="H54">
        <f>E54*F54*G54/1000/1000</f>
        <v>550.851</v>
      </c>
      <c r="I54">
        <f>H54*3000/100000</f>
        <v>16.52553</v>
      </c>
      <c r="J54">
        <v>16.88</v>
      </c>
    </row>
    <row r="55" spans="5:10" ht="12.75">
      <c r="E55">
        <v>19235</v>
      </c>
      <c r="F55">
        <v>150</v>
      </c>
      <c r="G55">
        <v>220</v>
      </c>
      <c r="H55">
        <f>E55*F55*G55/1000/1000</f>
        <v>634.755</v>
      </c>
      <c r="I55">
        <f>H55*3000/100000</f>
        <v>19.04265</v>
      </c>
      <c r="J55">
        <v>20.42</v>
      </c>
    </row>
    <row r="56" spans="8:11" ht="12.75">
      <c r="H56">
        <f>SUM(H54:H55)</f>
        <v>1185.606</v>
      </c>
      <c r="I56">
        <f>SUM(I54:I55)</f>
        <v>35.56818</v>
      </c>
      <c r="J56">
        <f>SUM(J54:J55)</f>
        <v>37.3</v>
      </c>
      <c r="K56">
        <f>J56</f>
        <v>37.3</v>
      </c>
    </row>
    <row r="58" ht="12.75">
      <c r="C58" t="s">
        <v>842</v>
      </c>
    </row>
    <row r="59" spans="5:8" ht="12.75">
      <c r="E59">
        <v>26231</v>
      </c>
      <c r="F59">
        <v>2.48</v>
      </c>
      <c r="G59">
        <v>210</v>
      </c>
      <c r="H59">
        <f>E59*F59*G59/100000</f>
        <v>136.61104799999998</v>
      </c>
    </row>
    <row r="60" spans="5:8" ht="12.75">
      <c r="E60">
        <v>19235</v>
      </c>
      <c r="F60">
        <v>3.71</v>
      </c>
      <c r="G60">
        <v>220</v>
      </c>
      <c r="H60">
        <f>E60*F60*G60/100000</f>
        <v>156.99607000000003</v>
      </c>
    </row>
    <row r="61" spans="8:11" ht="12.75">
      <c r="H61">
        <f>SUM(H59:H60)</f>
        <v>293.607118</v>
      </c>
      <c r="K61">
        <f>H61</f>
        <v>293.607118</v>
      </c>
    </row>
    <row r="63" ht="12.75">
      <c r="C63" t="s">
        <v>931</v>
      </c>
    </row>
    <row r="64" spans="5:8" ht="12.75">
      <c r="E64">
        <v>556</v>
      </c>
      <c r="F64">
        <v>600</v>
      </c>
      <c r="G64">
        <v>10</v>
      </c>
      <c r="H64">
        <f>E64*F64*G64/100000</f>
        <v>33.36</v>
      </c>
    </row>
    <row r="65" spans="5:8" ht="12.75">
      <c r="E65">
        <v>475</v>
      </c>
      <c r="F65">
        <v>600</v>
      </c>
      <c r="G65">
        <v>10</v>
      </c>
      <c r="H65">
        <f>E65*F65*G65/100000</f>
        <v>28.5</v>
      </c>
    </row>
    <row r="66" spans="8:11" ht="12.75">
      <c r="H66">
        <f>SUM(H64:H65)</f>
        <v>61.86</v>
      </c>
      <c r="K66">
        <f>H66</f>
        <v>61.86</v>
      </c>
    </row>
    <row r="68" spans="3:8" ht="12.75">
      <c r="C68" t="s">
        <v>932</v>
      </c>
      <c r="E68">
        <f>H54</f>
        <v>550.851</v>
      </c>
      <c r="F68">
        <v>750</v>
      </c>
      <c r="H68">
        <f>E68*F68/100000</f>
        <v>4.1313825</v>
      </c>
    </row>
    <row r="69" spans="5:8" ht="12.75">
      <c r="E69">
        <f>H55</f>
        <v>634.755</v>
      </c>
      <c r="F69">
        <v>750</v>
      </c>
      <c r="H69">
        <f>E69*F69/100000</f>
        <v>4.7606625</v>
      </c>
    </row>
    <row r="70" spans="5:11" ht="12.75">
      <c r="E70">
        <f>SUM(E68:E69)</f>
        <v>1185.606</v>
      </c>
      <c r="H70">
        <f>SUM(H68:H69)</f>
        <v>8.892045</v>
      </c>
      <c r="K70">
        <f>H70</f>
        <v>8.892045</v>
      </c>
    </row>
    <row r="72" spans="3:11" ht="12.75">
      <c r="C72" t="s">
        <v>134</v>
      </c>
      <c r="K72">
        <v>120</v>
      </c>
    </row>
    <row r="75" ht="12.75">
      <c r="K75">
        <f>SUM(K56:K74)</f>
        <v>521.659163</v>
      </c>
    </row>
    <row r="77" spans="4:7" ht="51">
      <c r="D77" s="5" t="s">
        <v>667</v>
      </c>
      <c r="E77" s="5" t="s">
        <v>70</v>
      </c>
      <c r="F77" s="5" t="s">
        <v>71</v>
      </c>
      <c r="G77" s="5" t="s">
        <v>746</v>
      </c>
    </row>
    <row r="78" spans="3:11" ht="12.75">
      <c r="C78" t="s">
        <v>25</v>
      </c>
      <c r="D78">
        <v>56.29</v>
      </c>
      <c r="E78">
        <v>347.3</v>
      </c>
      <c r="F78">
        <v>377.72639999999996</v>
      </c>
      <c r="G78">
        <v>25.86359999999996</v>
      </c>
      <c r="K78">
        <f>D78+E78</f>
        <v>403.59000000000003</v>
      </c>
    </row>
    <row r="79" spans="3:11" ht="12.75">
      <c r="C79" t="s">
        <v>26</v>
      </c>
      <c r="D79">
        <v>-5.749999999999999</v>
      </c>
      <c r="E79">
        <v>464.84</v>
      </c>
      <c r="F79">
        <v>415.47599999999994</v>
      </c>
      <c r="G79">
        <v>43.614</v>
      </c>
      <c r="K79">
        <f>D79+E79</f>
        <v>459.09</v>
      </c>
    </row>
    <row r="80" spans="4:11" ht="12.75">
      <c r="D80">
        <f>SUM(D78:D79)</f>
        <v>50.54</v>
      </c>
      <c r="E80">
        <f>SUM(E78:E79)</f>
        <v>812.14</v>
      </c>
      <c r="F80">
        <f>SUM(F78:F79)</f>
        <v>793.2023999999999</v>
      </c>
      <c r="G80">
        <f>SUM(G78:G79)</f>
        <v>69.47759999999995</v>
      </c>
      <c r="K80">
        <f>D80+E80</f>
        <v>862.68</v>
      </c>
    </row>
    <row r="85" ht="13.5" thickBot="1"/>
    <row r="86" spans="4:6" ht="24" thickBot="1">
      <c r="D86" s="505">
        <v>16.88</v>
      </c>
      <c r="E86" s="505">
        <v>20.42</v>
      </c>
      <c r="F86" s="506">
        <f>D86+E86</f>
        <v>37.3</v>
      </c>
    </row>
    <row r="87" spans="4:6" ht="24.75" thickBot="1" thickTop="1">
      <c r="D87" s="507">
        <v>136.61</v>
      </c>
      <c r="E87" s="507">
        <v>156.99</v>
      </c>
      <c r="F87" s="506">
        <f>D87+E87</f>
        <v>293.6</v>
      </c>
    </row>
    <row r="88" spans="4:6" ht="24" thickBot="1">
      <c r="D88" s="508">
        <v>33.36</v>
      </c>
      <c r="E88" s="508">
        <v>28.5</v>
      </c>
      <c r="F88" s="506">
        <f>D88+E88</f>
        <v>61.86</v>
      </c>
    </row>
    <row r="89" spans="4:6" ht="24" thickBot="1">
      <c r="D89" s="509">
        <v>4.13</v>
      </c>
      <c r="E89" s="509">
        <v>4.76</v>
      </c>
      <c r="F89" s="506">
        <f>D89+E89</f>
        <v>8.89</v>
      </c>
    </row>
    <row r="90" spans="4:6" ht="24" thickBot="1">
      <c r="D90" s="508">
        <v>120</v>
      </c>
      <c r="E90" s="508">
        <v>0</v>
      </c>
      <c r="F90" s="506">
        <f>D90+E90</f>
        <v>120</v>
      </c>
    </row>
    <row r="91" spans="4:6" ht="24" thickBot="1">
      <c r="D91" s="510">
        <f>SUM(D86:D90)</f>
        <v>310.98</v>
      </c>
      <c r="E91" s="510">
        <f>SUM(E86:E90)</f>
        <v>210.67000000000002</v>
      </c>
      <c r="F91" s="510">
        <f>SUM(F86:F90)</f>
        <v>521.6500000000001</v>
      </c>
    </row>
    <row r="92" spans="4:6" ht="24" thickBot="1">
      <c r="D92" s="511"/>
      <c r="E92" s="511"/>
      <c r="F92" s="511"/>
    </row>
    <row r="93" spans="4:6" ht="24" thickBot="1">
      <c r="D93" s="512">
        <v>0</v>
      </c>
      <c r="E93" s="512">
        <v>0</v>
      </c>
      <c r="F93" s="512">
        <v>0</v>
      </c>
    </row>
    <row r="94" spans="4:6" ht="24" thickBot="1">
      <c r="D94" s="513">
        <v>0</v>
      </c>
      <c r="E94" s="513">
        <v>0</v>
      </c>
      <c r="F94" s="513">
        <v>0</v>
      </c>
    </row>
    <row r="95" spans="4:6" ht="24" thickBot="1">
      <c r="D95" s="514">
        <v>0</v>
      </c>
      <c r="E95" s="514">
        <v>0</v>
      </c>
      <c r="F95" s="514">
        <v>0</v>
      </c>
    </row>
    <row r="96" spans="4:6" ht="24" thickBot="1">
      <c r="D96" s="510">
        <f>SUM(D91:D95)</f>
        <v>310.98</v>
      </c>
      <c r="E96" s="510">
        <f>SUM(E91:E95)</f>
        <v>210.67000000000002</v>
      </c>
      <c r="F96" s="510">
        <f>SUM(F91:F95)</f>
        <v>521.6500000000001</v>
      </c>
    </row>
    <row r="100" spans="3:12" ht="51">
      <c r="C100" s="383"/>
      <c r="D100" s="115" t="s">
        <v>845</v>
      </c>
      <c r="E100" s="383" t="s">
        <v>838</v>
      </c>
      <c r="F100" s="383" t="s">
        <v>839</v>
      </c>
      <c r="G100" s="383" t="s">
        <v>840</v>
      </c>
      <c r="H100" s="447" t="s">
        <v>883</v>
      </c>
      <c r="I100" s="383"/>
      <c r="J100" s="383" t="s">
        <v>942</v>
      </c>
      <c r="K100" s="383" t="s">
        <v>944</v>
      </c>
      <c r="L100" s="516" t="s">
        <v>943</v>
      </c>
    </row>
    <row r="101" spans="3:12" ht="38.25">
      <c r="C101" s="517" t="s">
        <v>841</v>
      </c>
      <c r="D101" s="171">
        <v>0</v>
      </c>
      <c r="E101" s="410">
        <v>-7.33</v>
      </c>
      <c r="F101" s="410">
        <v>8.14</v>
      </c>
      <c r="G101" s="410">
        <v>9.98</v>
      </c>
      <c r="H101" s="448">
        <v>12.08</v>
      </c>
      <c r="I101" s="411">
        <f>D101+E101+F101+G101+H101</f>
        <v>22.87</v>
      </c>
      <c r="J101" s="410">
        <f>I101</f>
        <v>22.87</v>
      </c>
      <c r="K101" s="410">
        <v>30.74</v>
      </c>
      <c r="L101" s="410">
        <f>J101-K101</f>
        <v>-7.869999999999997</v>
      </c>
    </row>
    <row r="102" spans="3:12" ht="25.5">
      <c r="C102" s="517" t="s">
        <v>842</v>
      </c>
      <c r="D102" s="171">
        <v>0</v>
      </c>
      <c r="E102" s="410">
        <v>58.93</v>
      </c>
      <c r="F102" s="410">
        <v>66.93</v>
      </c>
      <c r="G102" s="410">
        <v>34.76</v>
      </c>
      <c r="H102" s="448">
        <v>107.09</v>
      </c>
      <c r="I102" s="411">
        <f>D102+E102+F102+G102+H102</f>
        <v>267.71000000000004</v>
      </c>
      <c r="J102" s="410">
        <f>I102</f>
        <v>267.71000000000004</v>
      </c>
      <c r="K102" s="410">
        <v>276.92</v>
      </c>
      <c r="L102" s="410">
        <f>J102-K102</f>
        <v>-9.20999999999998</v>
      </c>
    </row>
    <row r="103" spans="3:12" ht="51">
      <c r="C103" s="517" t="s">
        <v>843</v>
      </c>
      <c r="D103" s="171">
        <v>0</v>
      </c>
      <c r="E103" s="410">
        <v>-24.91</v>
      </c>
      <c r="F103" s="410">
        <v>15.47</v>
      </c>
      <c r="G103" s="410">
        <v>21.65</v>
      </c>
      <c r="H103" s="448">
        <v>24.74</v>
      </c>
      <c r="I103" s="411">
        <f>D103+E103+F103+G103+H103</f>
        <v>36.949999999999996</v>
      </c>
      <c r="J103" s="410">
        <f>I103</f>
        <v>36.949999999999996</v>
      </c>
      <c r="K103" s="410">
        <v>61.86</v>
      </c>
      <c r="L103" s="410">
        <f>J103-K103</f>
        <v>-24.910000000000004</v>
      </c>
    </row>
    <row r="104" spans="3:12" ht="25.5">
      <c r="C104" s="517" t="s">
        <v>844</v>
      </c>
      <c r="D104" s="407">
        <v>0</v>
      </c>
      <c r="E104" s="410">
        <v>0.82</v>
      </c>
      <c r="F104" s="410">
        <v>2.02</v>
      </c>
      <c r="G104" s="410">
        <v>1.67</v>
      </c>
      <c r="H104" s="448">
        <v>3</v>
      </c>
      <c r="I104" s="411">
        <f>D104+E104+F104+G104+H104</f>
        <v>7.51</v>
      </c>
      <c r="J104" s="410">
        <f>I104</f>
        <v>7.51</v>
      </c>
      <c r="K104" s="410">
        <v>7.69</v>
      </c>
      <c r="L104" s="410">
        <f>J104-K104</f>
        <v>-0.1800000000000006</v>
      </c>
    </row>
    <row r="105" spans="3:12" ht="15">
      <c r="C105" s="517" t="s">
        <v>134</v>
      </c>
      <c r="D105" s="407">
        <v>0</v>
      </c>
      <c r="E105" s="410">
        <v>32.6</v>
      </c>
      <c r="F105" s="410">
        <v>30</v>
      </c>
      <c r="G105" s="410">
        <v>9.4</v>
      </c>
      <c r="H105" s="448">
        <v>48</v>
      </c>
      <c r="I105" s="411">
        <f>D105+E105+F105+G105+H105</f>
        <v>120</v>
      </c>
      <c r="J105" s="410">
        <f>I105</f>
        <v>120</v>
      </c>
      <c r="K105" s="410"/>
      <c r="L105" s="410"/>
    </row>
    <row r="106" spans="3:12" ht="12.75">
      <c r="C106" s="410"/>
      <c r="D106" s="171">
        <f aca="true" t="shared" si="2" ref="D106:I106">SUM(D101:D105)</f>
        <v>0</v>
      </c>
      <c r="E106" s="410">
        <f t="shared" si="2"/>
        <v>60.11</v>
      </c>
      <c r="F106" s="410">
        <f t="shared" si="2"/>
        <v>122.56</v>
      </c>
      <c r="G106" s="410">
        <f t="shared" si="2"/>
        <v>77.46</v>
      </c>
      <c r="H106" s="410">
        <f t="shared" si="2"/>
        <v>194.91</v>
      </c>
      <c r="I106" s="410">
        <f t="shared" si="2"/>
        <v>455.04</v>
      </c>
      <c r="J106" s="410">
        <f>SUM(J101:J105)</f>
        <v>455.04</v>
      </c>
      <c r="K106" s="410">
        <f>SUM(K101:K105)</f>
        <v>377.21000000000004</v>
      </c>
      <c r="L106" s="410">
        <f>SUM(L101:L105)</f>
        <v>-42.16999999999998</v>
      </c>
    </row>
    <row r="107" spans="3:12" ht="25.5">
      <c r="C107" s="518" t="s">
        <v>137</v>
      </c>
      <c r="D107" s="8"/>
      <c r="E107" s="8"/>
      <c r="F107" s="8"/>
      <c r="G107" s="8"/>
      <c r="H107" s="448">
        <v>7.55</v>
      </c>
      <c r="I107" s="519">
        <f>D107+E107+F107+G107+H107</f>
        <v>7.55</v>
      </c>
      <c r="J107" s="410">
        <f>I107</f>
        <v>7.55</v>
      </c>
      <c r="K107" s="448">
        <v>0</v>
      </c>
      <c r="L107" s="410">
        <f>J107-K107</f>
        <v>7.55</v>
      </c>
    </row>
    <row r="108" spans="3:12" ht="12.75">
      <c r="C108" s="8" t="s">
        <v>945</v>
      </c>
      <c r="D108" s="3">
        <f>D106+D107</f>
        <v>0</v>
      </c>
      <c r="E108" s="3">
        <f aca="true" t="shared" si="3" ref="E108:L108">E106+E107</f>
        <v>60.11</v>
      </c>
      <c r="F108" s="3">
        <f t="shared" si="3"/>
        <v>122.56</v>
      </c>
      <c r="G108" s="3">
        <f t="shared" si="3"/>
        <v>77.46</v>
      </c>
      <c r="H108" s="3">
        <f t="shared" si="3"/>
        <v>202.46</v>
      </c>
      <c r="I108" s="3">
        <f t="shared" si="3"/>
        <v>462.59000000000003</v>
      </c>
      <c r="J108" s="3">
        <f t="shared" si="3"/>
        <v>462.59000000000003</v>
      </c>
      <c r="K108" s="3">
        <f t="shared" si="3"/>
        <v>377.21000000000004</v>
      </c>
      <c r="L108" s="3">
        <f t="shared" si="3"/>
        <v>-34.61999999999998</v>
      </c>
    </row>
    <row r="112" spans="1:11" ht="12.75">
      <c r="A112" s="21" t="s">
        <v>826</v>
      </c>
      <c r="B112" s="21">
        <v>15602</v>
      </c>
      <c r="C112" s="21">
        <v>4755</v>
      </c>
      <c r="D112" s="21"/>
      <c r="E112" s="21"/>
      <c r="F112" s="21">
        <f>B112+C112+D112+E112</f>
        <v>20357</v>
      </c>
      <c r="G112" s="21">
        <v>14961</v>
      </c>
      <c r="H112" s="21">
        <v>1850</v>
      </c>
      <c r="I112" s="21"/>
      <c r="J112" s="21"/>
      <c r="K112" s="21">
        <f>G112+H112+I112+J112</f>
        <v>16811</v>
      </c>
    </row>
    <row r="113" spans="1:11" ht="12.75">
      <c r="A113" s="21" t="s">
        <v>827</v>
      </c>
      <c r="B113" s="21">
        <v>5287</v>
      </c>
      <c r="C113" s="21">
        <v>2405</v>
      </c>
      <c r="D113" s="21"/>
      <c r="E113" s="21"/>
      <c r="F113" s="21">
        <f>B113+C113+D113+E113</f>
        <v>7692</v>
      </c>
      <c r="G113" s="21">
        <v>5221</v>
      </c>
      <c r="H113" s="21">
        <v>700</v>
      </c>
      <c r="I113" s="21"/>
      <c r="J113" s="21"/>
      <c r="K113" s="21">
        <f>G113+H113+I113+J113</f>
        <v>5921</v>
      </c>
    </row>
    <row r="114" spans="1:11" ht="12.75">
      <c r="A114" s="21" t="s">
        <v>828</v>
      </c>
      <c r="B114" s="21">
        <v>1332</v>
      </c>
      <c r="C114" s="21">
        <v>0</v>
      </c>
      <c r="D114" s="21"/>
      <c r="E114" s="21"/>
      <c r="F114" s="21">
        <f>B114+C114+D114+E114</f>
        <v>1332</v>
      </c>
      <c r="G114" s="21">
        <v>1332</v>
      </c>
      <c r="H114" s="21">
        <v>0</v>
      </c>
      <c r="I114" s="21"/>
      <c r="J114" s="21"/>
      <c r="K114" s="21">
        <f>G114+H114+I114+J114</f>
        <v>1332</v>
      </c>
    </row>
    <row r="115" spans="1:11" ht="12.75">
      <c r="A115" s="21" t="s">
        <v>829</v>
      </c>
      <c r="B115" s="21">
        <v>1933</v>
      </c>
      <c r="C115" s="21">
        <v>343</v>
      </c>
      <c r="D115" s="21"/>
      <c r="E115" s="21"/>
      <c r="F115" s="21">
        <f>B115+C115+D115+E115</f>
        <v>2276</v>
      </c>
      <c r="G115" s="21">
        <v>1933</v>
      </c>
      <c r="H115" s="21">
        <v>234</v>
      </c>
      <c r="I115" s="21"/>
      <c r="J115" s="21"/>
      <c r="K115" s="21">
        <f>G115+H115+I115+J115</f>
        <v>2167</v>
      </c>
    </row>
    <row r="117" spans="1:11" ht="12.75">
      <c r="A117" s="657" t="s">
        <v>3</v>
      </c>
      <c r="B117" s="749" t="s">
        <v>659</v>
      </c>
      <c r="C117" s="749"/>
      <c r="D117" s="749"/>
      <c r="E117" s="752"/>
      <c r="F117" s="752"/>
      <c r="G117" s="750" t="s">
        <v>697</v>
      </c>
      <c r="H117" s="749"/>
      <c r="I117" s="749"/>
      <c r="J117" s="749"/>
      <c r="K117" s="749"/>
    </row>
    <row r="118" spans="1:11" ht="38.25">
      <c r="A118" s="657"/>
      <c r="B118" s="5" t="s">
        <v>219</v>
      </c>
      <c r="C118" s="5" t="s">
        <v>220</v>
      </c>
      <c r="D118" s="5" t="s">
        <v>370</v>
      </c>
      <c r="E118" s="7" t="s">
        <v>227</v>
      </c>
      <c r="F118" s="7" t="s">
        <v>122</v>
      </c>
      <c r="G118" s="5" t="s">
        <v>219</v>
      </c>
      <c r="H118" s="5" t="s">
        <v>220</v>
      </c>
      <c r="I118" s="5" t="s">
        <v>370</v>
      </c>
      <c r="J118" s="5" t="s">
        <v>227</v>
      </c>
      <c r="K118" s="5" t="s">
        <v>123</v>
      </c>
    </row>
    <row r="119" spans="1:11" ht="12.75">
      <c r="A119" s="5">
        <v>2</v>
      </c>
      <c r="B119" s="5">
        <v>3</v>
      </c>
      <c r="C119" s="5">
        <v>4</v>
      </c>
      <c r="D119" s="5">
        <v>5</v>
      </c>
      <c r="E119" s="7">
        <v>6</v>
      </c>
      <c r="F119" s="5">
        <v>7</v>
      </c>
      <c r="G119" s="5">
        <v>8</v>
      </c>
      <c r="H119" s="5">
        <v>9</v>
      </c>
      <c r="I119" s="5">
        <v>10</v>
      </c>
      <c r="J119" s="5">
        <v>11</v>
      </c>
      <c r="K119" s="5">
        <v>12</v>
      </c>
    </row>
    <row r="120" spans="1:11" ht="12.75">
      <c r="A120" s="5"/>
      <c r="B120" s="5"/>
      <c r="C120" s="5"/>
      <c r="D120" s="5"/>
      <c r="E120" s="7"/>
      <c r="F120" s="5"/>
      <c r="G120" s="5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7"/>
      <c r="F121" s="5"/>
      <c r="G121" s="5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7"/>
      <c r="F122" s="5"/>
      <c r="G122" s="5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7"/>
      <c r="F123" s="5"/>
      <c r="G123" s="5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7"/>
      <c r="F124" s="5"/>
      <c r="G124" s="5"/>
      <c r="H124" s="5"/>
      <c r="I124" s="5"/>
      <c r="J124" s="5"/>
      <c r="K124" s="5"/>
    </row>
    <row r="125" spans="1:11" ht="12.75">
      <c r="A125" s="21" t="s">
        <v>826</v>
      </c>
      <c r="B125" s="21">
        <v>13310</v>
      </c>
      <c r="C125" s="21">
        <v>4030</v>
      </c>
      <c r="D125" s="21"/>
      <c r="E125" s="21"/>
      <c r="F125" s="21">
        <f>B125+C125+D125+E125</f>
        <v>17340</v>
      </c>
      <c r="G125" s="21">
        <v>11058</v>
      </c>
      <c r="H125" s="21">
        <v>2146</v>
      </c>
      <c r="I125" s="21"/>
      <c r="J125" s="21"/>
      <c r="K125" s="21">
        <f>G125+H125+I125+J125</f>
        <v>13204</v>
      </c>
    </row>
    <row r="126" spans="1:11" ht="12.75">
      <c r="A126" s="21" t="s">
        <v>827</v>
      </c>
      <c r="B126" s="21">
        <v>3693</v>
      </c>
      <c r="C126" s="21">
        <v>1697</v>
      </c>
      <c r="D126" s="21"/>
      <c r="E126" s="21"/>
      <c r="F126" s="21">
        <f>B126+C126+D126+E126</f>
        <v>5390</v>
      </c>
      <c r="G126" s="21">
        <v>3137</v>
      </c>
      <c r="H126" s="21">
        <v>540</v>
      </c>
      <c r="I126" s="21"/>
      <c r="J126" s="21"/>
      <c r="K126" s="21">
        <f>G126+H126+I126+J126</f>
        <v>3677</v>
      </c>
    </row>
    <row r="127" spans="1:11" ht="12.75">
      <c r="A127" s="21" t="s">
        <v>828</v>
      </c>
      <c r="B127" s="21">
        <v>975</v>
      </c>
      <c r="C127" s="21">
        <v>0</v>
      </c>
      <c r="D127" s="21"/>
      <c r="E127" s="21"/>
      <c r="F127" s="21">
        <f>B127+C127+D127+E127</f>
        <v>975</v>
      </c>
      <c r="G127" s="21">
        <v>940</v>
      </c>
      <c r="H127" s="21">
        <v>0</v>
      </c>
      <c r="I127" s="21"/>
      <c r="J127" s="21"/>
      <c r="K127" s="21">
        <f>G127+H127+I127+J127</f>
        <v>940</v>
      </c>
    </row>
    <row r="128" spans="1:11" ht="12.75">
      <c r="A128" s="21" t="s">
        <v>829</v>
      </c>
      <c r="B128" s="21">
        <v>1313</v>
      </c>
      <c r="C128" s="21">
        <v>224</v>
      </c>
      <c r="D128" s="21"/>
      <c r="E128" s="21"/>
      <c r="F128" s="21">
        <f>B128+C128+D128+E128</f>
        <v>1537</v>
      </c>
      <c r="G128" s="21">
        <v>1249</v>
      </c>
      <c r="H128" s="21">
        <v>165</v>
      </c>
      <c r="I128" s="21"/>
      <c r="J128" s="21"/>
      <c r="K128" s="21">
        <f>G128+H128+I128+J128</f>
        <v>1414</v>
      </c>
    </row>
    <row r="136" spans="3:12" ht="48">
      <c r="C136" s="523"/>
      <c r="D136" s="523" t="s">
        <v>845</v>
      </c>
      <c r="E136" s="523" t="s">
        <v>838</v>
      </c>
      <c r="F136" s="523" t="s">
        <v>839</v>
      </c>
      <c r="G136" s="523" t="s">
        <v>840</v>
      </c>
      <c r="H136" s="524" t="s">
        <v>883</v>
      </c>
      <c r="I136" s="523"/>
      <c r="J136" s="525" t="s">
        <v>942</v>
      </c>
      <c r="K136" s="523" t="s">
        <v>944</v>
      </c>
      <c r="L136" s="526" t="s">
        <v>943</v>
      </c>
    </row>
    <row r="137" spans="3:12" ht="38.25">
      <c r="C137" s="517" t="s">
        <v>841</v>
      </c>
      <c r="D137" s="171">
        <v>0</v>
      </c>
      <c r="E137" s="410"/>
      <c r="F137" s="410">
        <v>8.14</v>
      </c>
      <c r="G137" s="410">
        <v>9.98</v>
      </c>
      <c r="H137" s="448">
        <v>12.08</v>
      </c>
      <c r="I137" s="411">
        <f>D137+E137+F137+G137+H137</f>
        <v>30.200000000000003</v>
      </c>
      <c r="J137" s="520">
        <f>I137</f>
        <v>30.200000000000003</v>
      </c>
      <c r="K137" s="410">
        <v>30.74</v>
      </c>
      <c r="L137" s="522">
        <f>J137-K137</f>
        <v>-0.5399999999999956</v>
      </c>
    </row>
    <row r="138" spans="3:12" ht="25.5">
      <c r="C138" s="517" t="s">
        <v>842</v>
      </c>
      <c r="D138" s="171">
        <v>0</v>
      </c>
      <c r="E138" s="410">
        <v>58.93</v>
      </c>
      <c r="F138" s="410">
        <v>66.93</v>
      </c>
      <c r="G138" s="410">
        <v>34.76</v>
      </c>
      <c r="H138" s="448">
        <v>107.09</v>
      </c>
      <c r="I138" s="411">
        <f>D138+E138+F138+G138+H138</f>
        <v>267.71000000000004</v>
      </c>
      <c r="J138" s="520">
        <f>I138</f>
        <v>267.71000000000004</v>
      </c>
      <c r="K138" s="410">
        <v>276.92</v>
      </c>
      <c r="L138" s="522">
        <f>J138-K138</f>
        <v>-9.20999999999998</v>
      </c>
    </row>
    <row r="139" spans="3:12" ht="51">
      <c r="C139" s="517" t="s">
        <v>843</v>
      </c>
      <c r="D139" s="171">
        <v>0</v>
      </c>
      <c r="E139" s="410"/>
      <c r="F139" s="410">
        <v>15.47</v>
      </c>
      <c r="G139" s="410">
        <v>21.65</v>
      </c>
      <c r="H139" s="448">
        <v>24.74</v>
      </c>
      <c r="I139" s="411">
        <f>D139+E139+F139+G139+H139</f>
        <v>61.86</v>
      </c>
      <c r="J139" s="520">
        <f>I139</f>
        <v>61.86</v>
      </c>
      <c r="K139" s="410">
        <v>61.86</v>
      </c>
      <c r="L139" s="522">
        <f>J139-K139</f>
        <v>0</v>
      </c>
    </row>
    <row r="140" spans="3:12" ht="25.5">
      <c r="C140" s="517" t="s">
        <v>844</v>
      </c>
      <c r="D140" s="407">
        <v>0</v>
      </c>
      <c r="E140" s="410">
        <v>0.82</v>
      </c>
      <c r="F140" s="410">
        <v>2.02</v>
      </c>
      <c r="G140" s="410">
        <v>1.67</v>
      </c>
      <c r="H140" s="448">
        <v>3</v>
      </c>
      <c r="I140" s="411">
        <f>D140+E140+F140+G140+H140</f>
        <v>7.51</v>
      </c>
      <c r="J140" s="520">
        <f>I140</f>
        <v>7.51</v>
      </c>
      <c r="K140" s="410">
        <v>7.69</v>
      </c>
      <c r="L140" s="522">
        <f>J140-K140</f>
        <v>-0.1800000000000006</v>
      </c>
    </row>
    <row r="141" spans="3:12" ht="15">
      <c r="C141" s="517" t="s">
        <v>134</v>
      </c>
      <c r="D141" s="407">
        <v>0</v>
      </c>
      <c r="E141" s="410">
        <v>32.6</v>
      </c>
      <c r="F141" s="410">
        <v>30</v>
      </c>
      <c r="G141" s="410">
        <v>9.4</v>
      </c>
      <c r="H141" s="448">
        <v>48</v>
      </c>
      <c r="I141" s="411">
        <f>D141+E141+F141+G141+H141</f>
        <v>120</v>
      </c>
      <c r="J141" s="520">
        <f>I141</f>
        <v>120</v>
      </c>
      <c r="K141" s="410">
        <v>6.92</v>
      </c>
      <c r="L141" s="522">
        <f>J141-K141</f>
        <v>113.08</v>
      </c>
    </row>
    <row r="142" spans="3:12" ht="12.75">
      <c r="C142" s="410"/>
      <c r="D142" s="183">
        <f aca="true" t="shared" si="4" ref="D142:I142">SUM(D137:D141)</f>
        <v>0</v>
      </c>
      <c r="E142" s="520">
        <f t="shared" si="4"/>
        <v>92.35</v>
      </c>
      <c r="F142" s="520">
        <f t="shared" si="4"/>
        <v>122.56</v>
      </c>
      <c r="G142" s="520">
        <f t="shared" si="4"/>
        <v>77.46</v>
      </c>
      <c r="H142" s="520">
        <f t="shared" si="4"/>
        <v>194.91</v>
      </c>
      <c r="I142" s="520">
        <f t="shared" si="4"/>
        <v>487.28000000000003</v>
      </c>
      <c r="J142" s="520">
        <f>SUM(J137:J141)</f>
        <v>487.28000000000003</v>
      </c>
      <c r="K142" s="520">
        <f>SUM(K137:K141)</f>
        <v>384.13000000000005</v>
      </c>
      <c r="L142" s="520">
        <f>SUM(L137:L141)</f>
        <v>103.15000000000002</v>
      </c>
    </row>
    <row r="143" spans="3:12" ht="25.5">
      <c r="C143" s="518" t="s">
        <v>137</v>
      </c>
      <c r="D143" s="8"/>
      <c r="E143" s="8"/>
      <c r="F143" s="8"/>
      <c r="G143" s="8"/>
      <c r="H143" s="448">
        <v>7.55</v>
      </c>
      <c r="I143" s="519">
        <f>D143+E143+F143+G143+H143</f>
        <v>7.55</v>
      </c>
      <c r="J143" s="520">
        <f>I143</f>
        <v>7.55</v>
      </c>
      <c r="K143" s="448">
        <v>0</v>
      </c>
      <c r="L143" s="522">
        <f>J143-K143</f>
        <v>7.55</v>
      </c>
    </row>
    <row r="144" spans="3:12" ht="12.75">
      <c r="C144" s="8" t="s">
        <v>945</v>
      </c>
      <c r="D144" s="3">
        <f aca="true" t="shared" si="5" ref="D144:L144">D142+D143</f>
        <v>0</v>
      </c>
      <c r="E144" s="3">
        <f t="shared" si="5"/>
        <v>92.35</v>
      </c>
      <c r="F144" s="3">
        <f t="shared" si="5"/>
        <v>122.56</v>
      </c>
      <c r="G144" s="3">
        <f t="shared" si="5"/>
        <v>77.46</v>
      </c>
      <c r="H144" s="3">
        <f t="shared" si="5"/>
        <v>202.46</v>
      </c>
      <c r="I144" s="3">
        <f t="shared" si="5"/>
        <v>494.83000000000004</v>
      </c>
      <c r="J144" s="521">
        <f t="shared" si="5"/>
        <v>494.83000000000004</v>
      </c>
      <c r="K144" s="3">
        <f t="shared" si="5"/>
        <v>384.13000000000005</v>
      </c>
      <c r="L144" s="521">
        <f t="shared" si="5"/>
        <v>110.70000000000002</v>
      </c>
    </row>
    <row r="146" ht="12.75">
      <c r="C146" t="s">
        <v>946</v>
      </c>
    </row>
    <row r="147" ht="12.75">
      <c r="E147" t="s">
        <v>836</v>
      </c>
    </row>
    <row r="148" spans="4:6" ht="12.75">
      <c r="D148" t="s">
        <v>25</v>
      </c>
      <c r="E148">
        <v>428.68</v>
      </c>
      <c r="F148" s="382">
        <f>E148*3000/100000</f>
        <v>12.8604</v>
      </c>
    </row>
    <row r="149" spans="4:6" ht="12.75">
      <c r="D149" t="s">
        <v>26</v>
      </c>
      <c r="E149">
        <v>596.11</v>
      </c>
      <c r="F149" s="382">
        <f>E149*3000/100000</f>
        <v>17.8833</v>
      </c>
    </row>
    <row r="150" ht="12.75">
      <c r="F150" s="382">
        <f>SUM(F148:F149)</f>
        <v>30.743699999999997</v>
      </c>
    </row>
    <row r="151" ht="12.75">
      <c r="C151" t="s">
        <v>132</v>
      </c>
    </row>
    <row r="152" ht="12.75">
      <c r="H152" s="382"/>
    </row>
    <row r="153" spans="4:8" ht="12.75">
      <c r="D153" t="s">
        <v>25</v>
      </c>
      <c r="E153">
        <v>26231</v>
      </c>
      <c r="F153">
        <v>2.48</v>
      </c>
      <c r="G153">
        <v>203</v>
      </c>
      <c r="H153" s="382">
        <f>E153*F153*G153/100000</f>
        <v>132.0573464</v>
      </c>
    </row>
    <row r="154" spans="4:8" ht="12.75">
      <c r="D154" t="s">
        <v>26</v>
      </c>
      <c r="E154">
        <v>19235</v>
      </c>
      <c r="F154">
        <v>3.71</v>
      </c>
      <c r="G154">
        <v>203</v>
      </c>
      <c r="H154" s="382">
        <f>E154*F154*G154/100000</f>
        <v>144.8645555</v>
      </c>
    </row>
    <row r="155" ht="12.75">
      <c r="H155" s="382">
        <f>SUM(H153:H154)</f>
        <v>276.92190189999997</v>
      </c>
    </row>
    <row r="156" ht="12.75">
      <c r="H156" s="382"/>
    </row>
    <row r="157" ht="12.75">
      <c r="C157" s="17" t="s">
        <v>947</v>
      </c>
    </row>
    <row r="159" spans="4:8" ht="12.75">
      <c r="D159" t="s">
        <v>25</v>
      </c>
      <c r="E159">
        <v>556</v>
      </c>
      <c r="F159">
        <v>600</v>
      </c>
      <c r="G159">
        <v>10</v>
      </c>
      <c r="H159">
        <f>E159*F159*G159/100000</f>
        <v>33.36</v>
      </c>
    </row>
    <row r="160" spans="4:8" ht="12.75">
      <c r="D160" t="s">
        <v>26</v>
      </c>
      <c r="E160">
        <v>475</v>
      </c>
      <c r="F160">
        <v>600</v>
      </c>
      <c r="G160">
        <v>10</v>
      </c>
      <c r="H160">
        <f>E160*F160*G160/100000</f>
        <v>28.5</v>
      </c>
    </row>
    <row r="161" ht="12.75">
      <c r="H161">
        <f>SUM(H159:H160)</f>
        <v>61.86</v>
      </c>
    </row>
    <row r="163" ht="12.75">
      <c r="C163" s="17" t="s">
        <v>948</v>
      </c>
    </row>
    <row r="165" spans="4:7" ht="12.75">
      <c r="D165" t="s">
        <v>25</v>
      </c>
      <c r="E165">
        <v>428.68</v>
      </c>
      <c r="F165">
        <v>750</v>
      </c>
      <c r="G165" s="382">
        <f>E165*F165/100000</f>
        <v>3.2151</v>
      </c>
    </row>
    <row r="166" spans="4:7" ht="12.75">
      <c r="D166" t="s">
        <v>26</v>
      </c>
      <c r="E166">
        <v>596.11</v>
      </c>
      <c r="F166">
        <v>750</v>
      </c>
      <c r="G166" s="382">
        <f>E166*F166/100000</f>
        <v>4.470825</v>
      </c>
    </row>
    <row r="167" ht="12.75">
      <c r="G167" s="382">
        <f>SUM(G165:G166)</f>
        <v>7.685924999999999</v>
      </c>
    </row>
    <row r="168" spans="1:13" ht="12.75" customHeight="1">
      <c r="A168" s="2" t="s">
        <v>3</v>
      </c>
      <c r="B168" s="183" t="s">
        <v>4</v>
      </c>
      <c r="C168" s="183"/>
      <c r="D168" s="183"/>
      <c r="E168" s="369"/>
      <c r="F168" s="541"/>
      <c r="G168" s="539" t="s">
        <v>104</v>
      </c>
      <c r="H168" s="539"/>
      <c r="I168" s="539"/>
      <c r="J168" s="539"/>
      <c r="K168" s="539"/>
      <c r="L168" s="734" t="s">
        <v>139</v>
      </c>
      <c r="M168" s="657" t="s">
        <v>140</v>
      </c>
    </row>
    <row r="169" spans="1:13" ht="51">
      <c r="A169" s="542"/>
      <c r="B169" s="2" t="s">
        <v>5</v>
      </c>
      <c r="C169" s="2" t="s">
        <v>6</v>
      </c>
      <c r="D169" s="2" t="s">
        <v>370</v>
      </c>
      <c r="E169" s="540" t="s">
        <v>102</v>
      </c>
      <c r="F169" s="543" t="s">
        <v>371</v>
      </c>
      <c r="G169" s="2" t="s">
        <v>5</v>
      </c>
      <c r="H169" s="2" t="s">
        <v>6</v>
      </c>
      <c r="I169" s="2" t="s">
        <v>370</v>
      </c>
      <c r="J169" s="540" t="s">
        <v>102</v>
      </c>
      <c r="K169" s="540" t="s">
        <v>372</v>
      </c>
      <c r="L169" s="1102"/>
      <c r="M169" s="657"/>
    </row>
    <row r="170" spans="1:14" ht="12.75">
      <c r="A170" s="544">
        <v>1</v>
      </c>
      <c r="B170" s="476" t="s">
        <v>826</v>
      </c>
      <c r="C170" s="476">
        <v>151</v>
      </c>
      <c r="D170" s="476">
        <v>1</v>
      </c>
      <c r="E170" s="476"/>
      <c r="F170" s="476"/>
      <c r="G170" s="476">
        <v>152</v>
      </c>
      <c r="H170" s="476">
        <v>151</v>
      </c>
      <c r="I170" s="476">
        <v>1</v>
      </c>
      <c r="J170" s="476"/>
      <c r="K170" s="476"/>
      <c r="L170" s="476">
        <v>152</v>
      </c>
      <c r="M170" s="476">
        <v>0</v>
      </c>
      <c r="N170" s="476"/>
    </row>
    <row r="171" spans="1:14" ht="12.75">
      <c r="A171" s="544">
        <v>2</v>
      </c>
      <c r="B171" s="476" t="s">
        <v>827</v>
      </c>
      <c r="C171" s="476">
        <v>60</v>
      </c>
      <c r="D171" s="476">
        <v>1</v>
      </c>
      <c r="E171" s="476"/>
      <c r="F171" s="476"/>
      <c r="G171" s="476">
        <v>61</v>
      </c>
      <c r="H171" s="476">
        <v>60</v>
      </c>
      <c r="I171" s="476">
        <v>1</v>
      </c>
      <c r="J171" s="476"/>
      <c r="K171" s="476"/>
      <c r="L171" s="476">
        <v>61</v>
      </c>
      <c r="M171" s="476">
        <v>0</v>
      </c>
      <c r="N171" s="476"/>
    </row>
    <row r="172" spans="1:14" ht="12.75">
      <c r="A172" s="544">
        <v>3</v>
      </c>
      <c r="B172" s="476" t="s">
        <v>828</v>
      </c>
      <c r="C172" s="476">
        <v>8</v>
      </c>
      <c r="D172" s="476">
        <v>0</v>
      </c>
      <c r="E172" s="476"/>
      <c r="F172" s="476"/>
      <c r="G172" s="476">
        <v>8</v>
      </c>
      <c r="H172" s="476">
        <v>8</v>
      </c>
      <c r="I172" s="476">
        <v>0</v>
      </c>
      <c r="J172" s="476"/>
      <c r="K172" s="476"/>
      <c r="L172" s="476">
        <v>8</v>
      </c>
      <c r="M172" s="476">
        <v>0</v>
      </c>
      <c r="N172" s="476"/>
    </row>
    <row r="173" spans="1:14" ht="12.75">
      <c r="A173" s="544">
        <v>4</v>
      </c>
      <c r="B173" s="476" t="s">
        <v>829</v>
      </c>
      <c r="C173" s="476">
        <v>15</v>
      </c>
      <c r="D173" s="476">
        <v>0</v>
      </c>
      <c r="E173" s="476"/>
      <c r="F173" s="476"/>
      <c r="G173" s="476">
        <v>15</v>
      </c>
      <c r="H173" s="476">
        <v>15</v>
      </c>
      <c r="I173" s="476">
        <v>0</v>
      </c>
      <c r="J173" s="476"/>
      <c r="K173" s="476"/>
      <c r="L173" s="476">
        <v>15</v>
      </c>
      <c r="M173" s="476">
        <v>0</v>
      </c>
      <c r="N173" s="476"/>
    </row>
    <row r="174" spans="1:14" ht="12.75">
      <c r="A174" s="486"/>
      <c r="B174" s="545"/>
      <c r="C174" s="550">
        <f>SUM(C170:C173)</f>
        <v>234</v>
      </c>
      <c r="D174" s="550">
        <f aca="true" t="shared" si="6" ref="D174:N174">SUM(D170:D173)</f>
        <v>2</v>
      </c>
      <c r="E174" s="550">
        <f t="shared" si="6"/>
        <v>0</v>
      </c>
      <c r="F174" s="550">
        <f t="shared" si="6"/>
        <v>0</v>
      </c>
      <c r="G174" s="550">
        <f t="shared" si="6"/>
        <v>236</v>
      </c>
      <c r="H174" s="550">
        <f t="shared" si="6"/>
        <v>234</v>
      </c>
      <c r="I174" s="550">
        <f t="shared" si="6"/>
        <v>2</v>
      </c>
      <c r="J174" s="550">
        <f t="shared" si="6"/>
        <v>0</v>
      </c>
      <c r="K174" s="550">
        <f t="shared" si="6"/>
        <v>0</v>
      </c>
      <c r="L174" s="550">
        <f t="shared" si="6"/>
        <v>236</v>
      </c>
      <c r="M174" s="550">
        <f t="shared" si="6"/>
        <v>0</v>
      </c>
      <c r="N174" s="550">
        <f t="shared" si="6"/>
        <v>0</v>
      </c>
    </row>
    <row r="175" spans="1:21" ht="12.75">
      <c r="A175" s="544">
        <v>1</v>
      </c>
      <c r="B175" s="546" t="s">
        <v>826</v>
      </c>
      <c r="C175" s="476">
        <v>55</v>
      </c>
      <c r="D175" s="476">
        <v>20</v>
      </c>
      <c r="E175" s="476"/>
      <c r="F175" s="380"/>
      <c r="G175" s="547">
        <f>C175+D175+E175+F175</f>
        <v>75</v>
      </c>
      <c r="H175" s="476">
        <v>55</v>
      </c>
      <c r="I175" s="476">
        <v>19</v>
      </c>
      <c r="J175" s="476"/>
      <c r="K175" s="476"/>
      <c r="L175" s="547">
        <f>H175+I175+J175+K175</f>
        <v>74</v>
      </c>
      <c r="M175" s="476">
        <f>G175-L175</f>
        <v>1</v>
      </c>
      <c r="N175" s="476"/>
      <c r="U175"/>
    </row>
    <row r="176" spans="1:21" ht="12.75">
      <c r="A176" s="544">
        <v>2</v>
      </c>
      <c r="B176" s="546" t="s">
        <v>827</v>
      </c>
      <c r="C176" s="476">
        <v>26</v>
      </c>
      <c r="D176" s="476">
        <v>5</v>
      </c>
      <c r="E176" s="476"/>
      <c r="F176" s="380"/>
      <c r="G176" s="547">
        <f>C176+D176+E176+F176</f>
        <v>31</v>
      </c>
      <c r="H176" s="476">
        <v>26</v>
      </c>
      <c r="I176" s="476">
        <v>5</v>
      </c>
      <c r="J176" s="476"/>
      <c r="K176" s="476"/>
      <c r="L176" s="547">
        <f>H176+I176+J176+K176</f>
        <v>31</v>
      </c>
      <c r="M176" s="476">
        <f>G176-L176</f>
        <v>0</v>
      </c>
      <c r="N176" s="476"/>
      <c r="U176"/>
    </row>
    <row r="177" spans="1:21" ht="12.75">
      <c r="A177" s="544">
        <v>3</v>
      </c>
      <c r="B177" s="546" t="s">
        <v>828</v>
      </c>
      <c r="C177" s="476">
        <v>3</v>
      </c>
      <c r="D177" s="476">
        <v>0</v>
      </c>
      <c r="E177" s="476"/>
      <c r="F177" s="380"/>
      <c r="G177" s="547">
        <f>C177+D177+E177+F177</f>
        <v>3</v>
      </c>
      <c r="H177" s="476">
        <v>3</v>
      </c>
      <c r="I177" s="476">
        <v>0</v>
      </c>
      <c r="J177" s="476"/>
      <c r="K177" s="476"/>
      <c r="L177" s="547">
        <f>H177+I177+J177+K177</f>
        <v>3</v>
      </c>
      <c r="M177" s="476">
        <f>G177-L177</f>
        <v>0</v>
      </c>
      <c r="N177" s="476"/>
      <c r="U177"/>
    </row>
    <row r="178" spans="1:21" ht="12.75">
      <c r="A178" s="544">
        <v>4</v>
      </c>
      <c r="B178" s="546" t="s">
        <v>829</v>
      </c>
      <c r="C178" s="476">
        <v>2</v>
      </c>
      <c r="D178" s="476">
        <v>1</v>
      </c>
      <c r="E178" s="476"/>
      <c r="F178" s="380"/>
      <c r="G178" s="547">
        <f>C178+D178+E178+F178</f>
        <v>3</v>
      </c>
      <c r="H178" s="476">
        <v>2</v>
      </c>
      <c r="I178" s="476">
        <v>1</v>
      </c>
      <c r="J178" s="476"/>
      <c r="K178" s="476"/>
      <c r="L178" s="547">
        <f>H178+I178+J178+K178</f>
        <v>3</v>
      </c>
      <c r="M178" s="476">
        <f>G178-L178</f>
        <v>0</v>
      </c>
      <c r="N178" s="476"/>
      <c r="U178"/>
    </row>
    <row r="179" spans="1:16" ht="12.75">
      <c r="A179" s="486"/>
      <c r="B179" s="545"/>
      <c r="C179" s="550">
        <f>SUM(C175:C178)</f>
        <v>86</v>
      </c>
      <c r="D179" s="550">
        <f aca="true" t="shared" si="7" ref="D179:N179">SUM(D175:D178)</f>
        <v>26</v>
      </c>
      <c r="E179" s="550">
        <f t="shared" si="7"/>
        <v>0</v>
      </c>
      <c r="F179" s="550">
        <f t="shared" si="7"/>
        <v>0</v>
      </c>
      <c r="G179" s="550">
        <f t="shared" si="7"/>
        <v>112</v>
      </c>
      <c r="H179" s="550">
        <f t="shared" si="7"/>
        <v>86</v>
      </c>
      <c r="I179" s="550">
        <f t="shared" si="7"/>
        <v>25</v>
      </c>
      <c r="J179" s="550">
        <f t="shared" si="7"/>
        <v>0</v>
      </c>
      <c r="K179" s="550">
        <f t="shared" si="7"/>
        <v>0</v>
      </c>
      <c r="L179" s="550">
        <f t="shared" si="7"/>
        <v>111</v>
      </c>
      <c r="M179" s="550">
        <f t="shared" si="7"/>
        <v>1</v>
      </c>
      <c r="N179" s="550">
        <f t="shared" si="7"/>
        <v>0</v>
      </c>
      <c r="O179">
        <f>SUM(O175:O178)</f>
        <v>0</v>
      </c>
      <c r="P179">
        <f>SUM(P175:P178)</f>
        <v>0</v>
      </c>
    </row>
    <row r="180" spans="1:21" ht="12.75">
      <c r="A180" s="544">
        <v>1</v>
      </c>
      <c r="B180" s="546" t="s">
        <v>826</v>
      </c>
      <c r="C180" s="476">
        <v>61</v>
      </c>
      <c r="D180" s="476">
        <v>0</v>
      </c>
      <c r="E180" s="476"/>
      <c r="F180" s="380"/>
      <c r="G180" s="547">
        <f>C180+D180+E180+F180</f>
        <v>61</v>
      </c>
      <c r="H180" s="476">
        <v>61</v>
      </c>
      <c r="I180" s="476">
        <v>0</v>
      </c>
      <c r="J180" s="476"/>
      <c r="K180" s="476"/>
      <c r="L180" s="547">
        <f>H180+I180+J180+K180</f>
        <v>61</v>
      </c>
      <c r="M180" s="476">
        <f>G180-L180</f>
        <v>0</v>
      </c>
      <c r="N180" s="476"/>
      <c r="U180"/>
    </row>
    <row r="181" spans="1:21" ht="12.75">
      <c r="A181" s="544">
        <v>2</v>
      </c>
      <c r="B181" s="546" t="s">
        <v>827</v>
      </c>
      <c r="C181" s="476">
        <v>13</v>
      </c>
      <c r="D181" s="476">
        <v>0</v>
      </c>
      <c r="E181" s="476"/>
      <c r="F181" s="380"/>
      <c r="G181" s="547">
        <f>C181+D181+E181+F181</f>
        <v>13</v>
      </c>
      <c r="H181" s="476">
        <v>13</v>
      </c>
      <c r="I181" s="476">
        <v>0</v>
      </c>
      <c r="J181" s="476"/>
      <c r="K181" s="476"/>
      <c r="L181" s="547">
        <f>H181+I181+J181+K181</f>
        <v>13</v>
      </c>
      <c r="M181" s="476">
        <f>G181-L181</f>
        <v>0</v>
      </c>
      <c r="N181" s="476"/>
      <c r="U181"/>
    </row>
    <row r="182" spans="1:21" ht="12.75">
      <c r="A182" s="544">
        <v>3</v>
      </c>
      <c r="B182" s="546" t="s">
        <v>828</v>
      </c>
      <c r="C182" s="476">
        <v>4</v>
      </c>
      <c r="D182" s="476">
        <v>0</v>
      </c>
      <c r="E182" s="476"/>
      <c r="F182" s="380"/>
      <c r="G182" s="547">
        <f>C182+D182+E182+F182</f>
        <v>4</v>
      </c>
      <c r="H182" s="476">
        <v>4</v>
      </c>
      <c r="I182" s="476">
        <v>0</v>
      </c>
      <c r="J182" s="476"/>
      <c r="K182" s="476"/>
      <c r="L182" s="547">
        <f>H182+I182+J182+K182</f>
        <v>4</v>
      </c>
      <c r="M182" s="476">
        <f>G182-L182</f>
        <v>0</v>
      </c>
      <c r="N182" s="476"/>
      <c r="U182"/>
    </row>
    <row r="183" spans="1:21" ht="12.75">
      <c r="A183" s="544">
        <v>4</v>
      </c>
      <c r="B183" s="546" t="s">
        <v>829</v>
      </c>
      <c r="C183" s="476">
        <v>6</v>
      </c>
      <c r="D183" s="476">
        <v>0</v>
      </c>
      <c r="E183" s="476"/>
      <c r="F183" s="380"/>
      <c r="G183" s="547">
        <f>C183+D183+E183+F183</f>
        <v>6</v>
      </c>
      <c r="H183" s="476">
        <v>6</v>
      </c>
      <c r="I183" s="476">
        <v>0</v>
      </c>
      <c r="J183" s="476"/>
      <c r="K183" s="476"/>
      <c r="L183" s="547">
        <f>H183+I183+J183+K183</f>
        <v>6</v>
      </c>
      <c r="M183" s="476">
        <f>G183-L183</f>
        <v>0</v>
      </c>
      <c r="N183" s="476"/>
      <c r="U183"/>
    </row>
    <row r="184" spans="3:14" ht="12.75">
      <c r="C184" s="551">
        <f>SUM(C180:C183)</f>
        <v>84</v>
      </c>
      <c r="D184" s="551">
        <f aca="true" t="shared" si="8" ref="D184:N184">SUM(D180:D183)</f>
        <v>0</v>
      </c>
      <c r="E184" s="551">
        <f t="shared" si="8"/>
        <v>0</v>
      </c>
      <c r="F184" s="551">
        <f t="shared" si="8"/>
        <v>0</v>
      </c>
      <c r="G184" s="551">
        <f t="shared" si="8"/>
        <v>84</v>
      </c>
      <c r="H184" s="551">
        <f t="shared" si="8"/>
        <v>84</v>
      </c>
      <c r="I184" s="551">
        <f t="shared" si="8"/>
        <v>0</v>
      </c>
      <c r="J184" s="551">
        <f t="shared" si="8"/>
        <v>0</v>
      </c>
      <c r="K184" s="551">
        <f t="shared" si="8"/>
        <v>0</v>
      </c>
      <c r="L184" s="551">
        <f t="shared" si="8"/>
        <v>84</v>
      </c>
      <c r="M184" s="551">
        <f t="shared" si="8"/>
        <v>0</v>
      </c>
      <c r="N184" s="551">
        <f t="shared" si="8"/>
        <v>0</v>
      </c>
    </row>
    <row r="185" spans="1:14" ht="12.75">
      <c r="A185" s="410"/>
      <c r="B185" s="548" t="s">
        <v>826</v>
      </c>
      <c r="C185" s="549">
        <f aca="true" t="shared" si="9" ref="C185:N185">C170+C175+C180</f>
        <v>267</v>
      </c>
      <c r="D185" s="549">
        <f t="shared" si="9"/>
        <v>21</v>
      </c>
      <c r="E185" s="549">
        <f t="shared" si="9"/>
        <v>0</v>
      </c>
      <c r="F185" s="549">
        <f t="shared" si="9"/>
        <v>0</v>
      </c>
      <c r="G185" s="549">
        <f t="shared" si="9"/>
        <v>288</v>
      </c>
      <c r="H185" s="549">
        <f t="shared" si="9"/>
        <v>267</v>
      </c>
      <c r="I185" s="549">
        <f t="shared" si="9"/>
        <v>20</v>
      </c>
      <c r="J185" s="549">
        <f t="shared" si="9"/>
        <v>0</v>
      </c>
      <c r="K185" s="549">
        <f t="shared" si="9"/>
        <v>0</v>
      </c>
      <c r="L185" s="549">
        <f t="shared" si="9"/>
        <v>287</v>
      </c>
      <c r="M185" s="549">
        <f t="shared" si="9"/>
        <v>1</v>
      </c>
      <c r="N185" s="549">
        <f t="shared" si="9"/>
        <v>0</v>
      </c>
    </row>
    <row r="186" spans="1:14" ht="12.75">
      <c r="A186" s="410"/>
      <c r="B186" s="548" t="s">
        <v>827</v>
      </c>
      <c r="C186" s="549">
        <f aca="true" t="shared" si="10" ref="C186:N186">C171+C176+C181</f>
        <v>99</v>
      </c>
      <c r="D186" s="549">
        <f t="shared" si="10"/>
        <v>6</v>
      </c>
      <c r="E186" s="549">
        <f t="shared" si="10"/>
        <v>0</v>
      </c>
      <c r="F186" s="549">
        <f t="shared" si="10"/>
        <v>0</v>
      </c>
      <c r="G186" s="549">
        <f t="shared" si="10"/>
        <v>105</v>
      </c>
      <c r="H186" s="549">
        <f t="shared" si="10"/>
        <v>99</v>
      </c>
      <c r="I186" s="549">
        <f t="shared" si="10"/>
        <v>6</v>
      </c>
      <c r="J186" s="549">
        <f t="shared" si="10"/>
        <v>0</v>
      </c>
      <c r="K186" s="549">
        <f t="shared" si="10"/>
        <v>0</v>
      </c>
      <c r="L186" s="549">
        <f t="shared" si="10"/>
        <v>105</v>
      </c>
      <c r="M186" s="549">
        <f t="shared" si="10"/>
        <v>0</v>
      </c>
      <c r="N186" s="549">
        <f t="shared" si="10"/>
        <v>0</v>
      </c>
    </row>
    <row r="187" spans="1:14" ht="12.75">
      <c r="A187" s="410"/>
      <c r="B187" s="548" t="s">
        <v>828</v>
      </c>
      <c r="C187" s="549">
        <f aca="true" t="shared" si="11" ref="C187:N187">C172+C177+C182</f>
        <v>15</v>
      </c>
      <c r="D187" s="549">
        <f t="shared" si="11"/>
        <v>0</v>
      </c>
      <c r="E187" s="549">
        <f t="shared" si="11"/>
        <v>0</v>
      </c>
      <c r="F187" s="549">
        <f t="shared" si="11"/>
        <v>0</v>
      </c>
      <c r="G187" s="549">
        <f t="shared" si="11"/>
        <v>15</v>
      </c>
      <c r="H187" s="549">
        <f t="shared" si="11"/>
        <v>15</v>
      </c>
      <c r="I187" s="549">
        <f t="shared" si="11"/>
        <v>0</v>
      </c>
      <c r="J187" s="549">
        <f t="shared" si="11"/>
        <v>0</v>
      </c>
      <c r="K187" s="549">
        <f t="shared" si="11"/>
        <v>0</v>
      </c>
      <c r="L187" s="549">
        <f t="shared" si="11"/>
        <v>15</v>
      </c>
      <c r="M187" s="549">
        <f t="shared" si="11"/>
        <v>0</v>
      </c>
      <c r="N187" s="549">
        <f t="shared" si="11"/>
        <v>0</v>
      </c>
    </row>
    <row r="188" spans="1:14" ht="12.75">
      <c r="A188" s="410"/>
      <c r="B188" s="548" t="s">
        <v>829</v>
      </c>
      <c r="C188" s="549">
        <f aca="true" t="shared" si="12" ref="C188:N188">C173+C178+C183</f>
        <v>23</v>
      </c>
      <c r="D188" s="549">
        <f t="shared" si="12"/>
        <v>1</v>
      </c>
      <c r="E188" s="549">
        <f t="shared" si="12"/>
        <v>0</v>
      </c>
      <c r="F188" s="549">
        <f t="shared" si="12"/>
        <v>0</v>
      </c>
      <c r="G188" s="549">
        <f t="shared" si="12"/>
        <v>24</v>
      </c>
      <c r="H188" s="549">
        <f t="shared" si="12"/>
        <v>23</v>
      </c>
      <c r="I188" s="549">
        <f t="shared" si="12"/>
        <v>1</v>
      </c>
      <c r="J188" s="549">
        <f t="shared" si="12"/>
        <v>0</v>
      </c>
      <c r="K188" s="549">
        <f t="shared" si="12"/>
        <v>0</v>
      </c>
      <c r="L188" s="549">
        <f t="shared" si="12"/>
        <v>24</v>
      </c>
      <c r="M188" s="549">
        <f t="shared" si="12"/>
        <v>0</v>
      </c>
      <c r="N188" s="549">
        <f t="shared" si="12"/>
        <v>0</v>
      </c>
    </row>
    <row r="189" spans="1:14" ht="12.75">
      <c r="A189" s="410"/>
      <c r="B189" s="549"/>
      <c r="C189" s="549">
        <f>SUM(C185:C188)</f>
        <v>404</v>
      </c>
      <c r="D189" s="549">
        <f aca="true" t="shared" si="13" ref="D189:N189">SUM(D185:D188)</f>
        <v>28</v>
      </c>
      <c r="E189" s="549">
        <f t="shared" si="13"/>
        <v>0</v>
      </c>
      <c r="F189" s="549">
        <f t="shared" si="13"/>
        <v>0</v>
      </c>
      <c r="G189" s="549">
        <f t="shared" si="13"/>
        <v>432</v>
      </c>
      <c r="H189" s="549">
        <f t="shared" si="13"/>
        <v>404</v>
      </c>
      <c r="I189" s="549">
        <f t="shared" si="13"/>
        <v>27</v>
      </c>
      <c r="J189" s="549">
        <f t="shared" si="13"/>
        <v>0</v>
      </c>
      <c r="K189" s="549">
        <f t="shared" si="13"/>
        <v>0</v>
      </c>
      <c r="L189" s="549">
        <f t="shared" si="13"/>
        <v>431</v>
      </c>
      <c r="M189" s="549">
        <f t="shared" si="13"/>
        <v>1</v>
      </c>
      <c r="N189" s="549">
        <f t="shared" si="13"/>
        <v>0</v>
      </c>
    </row>
    <row r="190" spans="2:14" ht="12.75">
      <c r="B190" s="1103"/>
      <c r="C190" s="1104"/>
      <c r="D190" s="1104"/>
      <c r="E190" s="1104"/>
      <c r="F190" s="1104"/>
      <c r="G190" s="1104"/>
      <c r="H190" s="1055"/>
      <c r="I190" s="1055"/>
      <c r="J190" s="1055"/>
      <c r="K190" s="1055"/>
      <c r="L190" s="1055"/>
      <c r="M190" s="1055"/>
      <c r="N190" s="622"/>
    </row>
    <row r="191" spans="2:14" ht="12.75">
      <c r="B191" s="21" t="s">
        <v>826</v>
      </c>
      <c r="C191" s="9">
        <f>C170</f>
        <v>151</v>
      </c>
      <c r="D191" s="9">
        <f aca="true" t="shared" si="14" ref="D191:N191">D170</f>
        <v>1</v>
      </c>
      <c r="E191" s="9">
        <f t="shared" si="14"/>
        <v>0</v>
      </c>
      <c r="F191" s="9">
        <f t="shared" si="14"/>
        <v>0</v>
      </c>
      <c r="G191" s="9">
        <f t="shared" si="14"/>
        <v>152</v>
      </c>
      <c r="H191" s="9">
        <f t="shared" si="14"/>
        <v>151</v>
      </c>
      <c r="I191" s="9">
        <f t="shared" si="14"/>
        <v>1</v>
      </c>
      <c r="J191" s="9">
        <f t="shared" si="14"/>
        <v>0</v>
      </c>
      <c r="K191" s="9">
        <f t="shared" si="14"/>
        <v>0</v>
      </c>
      <c r="L191" s="9">
        <f t="shared" si="14"/>
        <v>152</v>
      </c>
      <c r="M191" s="9">
        <f t="shared" si="14"/>
        <v>0</v>
      </c>
      <c r="N191" s="9">
        <f t="shared" si="14"/>
        <v>0</v>
      </c>
    </row>
    <row r="192" spans="1:14" ht="12.75">
      <c r="A192" s="529" t="s">
        <v>823</v>
      </c>
      <c r="B192" s="21" t="s">
        <v>827</v>
      </c>
      <c r="C192" s="9">
        <f aca="true" t="shared" si="15" ref="C192:N194">C171</f>
        <v>60</v>
      </c>
      <c r="D192" s="9">
        <f t="shared" si="15"/>
        <v>1</v>
      </c>
      <c r="E192" s="9">
        <f t="shared" si="15"/>
        <v>0</v>
      </c>
      <c r="F192" s="9">
        <f t="shared" si="15"/>
        <v>0</v>
      </c>
      <c r="G192" s="9">
        <f t="shared" si="15"/>
        <v>61</v>
      </c>
      <c r="H192" s="9">
        <f t="shared" si="15"/>
        <v>60</v>
      </c>
      <c r="I192" s="9">
        <f t="shared" si="15"/>
        <v>1</v>
      </c>
      <c r="J192" s="9">
        <f t="shared" si="15"/>
        <v>0</v>
      </c>
      <c r="K192" s="9">
        <f t="shared" si="15"/>
        <v>0</v>
      </c>
      <c r="L192" s="9">
        <f t="shared" si="15"/>
        <v>61</v>
      </c>
      <c r="M192" s="9">
        <f t="shared" si="15"/>
        <v>0</v>
      </c>
      <c r="N192" s="9">
        <f t="shared" si="15"/>
        <v>0</v>
      </c>
    </row>
    <row r="193" spans="2:14" ht="12.75">
      <c r="B193" s="21" t="s">
        <v>828</v>
      </c>
      <c r="C193" s="9">
        <f t="shared" si="15"/>
        <v>8</v>
      </c>
      <c r="D193" s="9">
        <f t="shared" si="15"/>
        <v>0</v>
      </c>
      <c r="E193" s="9">
        <f t="shared" si="15"/>
        <v>0</v>
      </c>
      <c r="F193" s="9">
        <f t="shared" si="15"/>
        <v>0</v>
      </c>
      <c r="G193" s="9">
        <f t="shared" si="15"/>
        <v>8</v>
      </c>
      <c r="H193" s="9">
        <f t="shared" si="15"/>
        <v>8</v>
      </c>
      <c r="I193" s="9">
        <f t="shared" si="15"/>
        <v>0</v>
      </c>
      <c r="J193" s="9">
        <f t="shared" si="15"/>
        <v>0</v>
      </c>
      <c r="K193" s="9">
        <f t="shared" si="15"/>
        <v>0</v>
      </c>
      <c r="L193" s="9">
        <f t="shared" si="15"/>
        <v>8</v>
      </c>
      <c r="M193" s="9">
        <f t="shared" si="15"/>
        <v>0</v>
      </c>
      <c r="N193" s="9">
        <f t="shared" si="15"/>
        <v>0</v>
      </c>
    </row>
    <row r="194" spans="2:14" ht="12.75">
      <c r="B194" s="21" t="s">
        <v>829</v>
      </c>
      <c r="C194" s="9">
        <f t="shared" si="15"/>
        <v>15</v>
      </c>
      <c r="D194" s="9">
        <f t="shared" si="15"/>
        <v>0</v>
      </c>
      <c r="E194" s="9">
        <f t="shared" si="15"/>
        <v>0</v>
      </c>
      <c r="F194" s="9">
        <f t="shared" si="15"/>
        <v>0</v>
      </c>
      <c r="G194" s="9">
        <f t="shared" si="15"/>
        <v>15</v>
      </c>
      <c r="H194" s="9">
        <f t="shared" si="15"/>
        <v>15</v>
      </c>
      <c r="I194" s="9">
        <f t="shared" si="15"/>
        <v>0</v>
      </c>
      <c r="J194" s="9">
        <f t="shared" si="15"/>
        <v>0</v>
      </c>
      <c r="K194" s="9">
        <f t="shared" si="15"/>
        <v>0</v>
      </c>
      <c r="L194" s="9">
        <f t="shared" si="15"/>
        <v>15</v>
      </c>
      <c r="M194" s="9">
        <f t="shared" si="15"/>
        <v>0</v>
      </c>
      <c r="N194" s="9">
        <f t="shared" si="15"/>
        <v>0</v>
      </c>
    </row>
    <row r="195" spans="2:14" ht="12.75">
      <c r="B195" s="9"/>
      <c r="C195" s="9">
        <f>SUM(C191:C194)</f>
        <v>234</v>
      </c>
      <c r="D195" s="9">
        <f aca="true" t="shared" si="16" ref="D195:N195">SUM(D191:D194)</f>
        <v>2</v>
      </c>
      <c r="E195" s="9">
        <f t="shared" si="16"/>
        <v>0</v>
      </c>
      <c r="F195" s="9">
        <f t="shared" si="16"/>
        <v>0</v>
      </c>
      <c r="G195" s="9">
        <f t="shared" si="16"/>
        <v>236</v>
      </c>
      <c r="H195" s="9">
        <f t="shared" si="16"/>
        <v>234</v>
      </c>
      <c r="I195" s="9">
        <f t="shared" si="16"/>
        <v>2</v>
      </c>
      <c r="J195" s="9">
        <f t="shared" si="16"/>
        <v>0</v>
      </c>
      <c r="K195" s="9">
        <f t="shared" si="16"/>
        <v>0</v>
      </c>
      <c r="L195" s="9">
        <f t="shared" si="16"/>
        <v>236</v>
      </c>
      <c r="M195" s="9">
        <f t="shared" si="16"/>
        <v>0</v>
      </c>
      <c r="N195" s="9">
        <f t="shared" si="16"/>
        <v>0</v>
      </c>
    </row>
    <row r="196" spans="2:14" ht="12.75">
      <c r="B196" s="621"/>
      <c r="C196" s="1055"/>
      <c r="D196" s="1055"/>
      <c r="E196" s="1055"/>
      <c r="F196" s="1055"/>
      <c r="G196" s="1055"/>
      <c r="H196" s="1055"/>
      <c r="I196" s="1055"/>
      <c r="J196" s="1055"/>
      <c r="K196" s="1055"/>
      <c r="L196" s="1055"/>
      <c r="M196" s="1055"/>
      <c r="N196" s="622"/>
    </row>
    <row r="197" spans="2:14" ht="12.75">
      <c r="B197" s="21" t="s">
        <v>826</v>
      </c>
      <c r="C197" s="9">
        <f aca="true" t="shared" si="17" ref="C197:N197">C175+C180</f>
        <v>116</v>
      </c>
      <c r="D197" s="9">
        <f t="shared" si="17"/>
        <v>20</v>
      </c>
      <c r="E197" s="9">
        <f t="shared" si="17"/>
        <v>0</v>
      </c>
      <c r="F197" s="9">
        <f t="shared" si="17"/>
        <v>0</v>
      </c>
      <c r="G197" s="9">
        <f t="shared" si="17"/>
        <v>136</v>
      </c>
      <c r="H197" s="9">
        <f t="shared" si="17"/>
        <v>116</v>
      </c>
      <c r="I197" s="9">
        <f t="shared" si="17"/>
        <v>19</v>
      </c>
      <c r="J197" s="9">
        <f t="shared" si="17"/>
        <v>0</v>
      </c>
      <c r="K197" s="9">
        <f t="shared" si="17"/>
        <v>0</v>
      </c>
      <c r="L197" s="9">
        <f t="shared" si="17"/>
        <v>135</v>
      </c>
      <c r="M197" s="9">
        <f t="shared" si="17"/>
        <v>1</v>
      </c>
      <c r="N197" s="9">
        <f t="shared" si="17"/>
        <v>0</v>
      </c>
    </row>
    <row r="198" spans="1:14" ht="12.75">
      <c r="A198" s="529" t="s">
        <v>837</v>
      </c>
      <c r="B198" s="21" t="s">
        <v>827</v>
      </c>
      <c r="C198" s="9">
        <f aca="true" t="shared" si="18" ref="C198:N198">C176+C181</f>
        <v>39</v>
      </c>
      <c r="D198" s="9">
        <f t="shared" si="18"/>
        <v>5</v>
      </c>
      <c r="E198" s="9">
        <f t="shared" si="18"/>
        <v>0</v>
      </c>
      <c r="F198" s="9">
        <f t="shared" si="18"/>
        <v>0</v>
      </c>
      <c r="G198" s="9">
        <f t="shared" si="18"/>
        <v>44</v>
      </c>
      <c r="H198" s="9">
        <f t="shared" si="18"/>
        <v>39</v>
      </c>
      <c r="I198" s="9">
        <f t="shared" si="18"/>
        <v>5</v>
      </c>
      <c r="J198" s="9">
        <f t="shared" si="18"/>
        <v>0</v>
      </c>
      <c r="K198" s="9">
        <f t="shared" si="18"/>
        <v>0</v>
      </c>
      <c r="L198" s="9">
        <f t="shared" si="18"/>
        <v>44</v>
      </c>
      <c r="M198" s="9">
        <f t="shared" si="18"/>
        <v>0</v>
      </c>
      <c r="N198" s="9">
        <f t="shared" si="18"/>
        <v>0</v>
      </c>
    </row>
    <row r="199" spans="2:14" ht="12.75">
      <c r="B199" s="21" t="s">
        <v>828</v>
      </c>
      <c r="C199" s="9">
        <f aca="true" t="shared" si="19" ref="C199:N199">C177+C182</f>
        <v>7</v>
      </c>
      <c r="D199" s="9">
        <f t="shared" si="19"/>
        <v>0</v>
      </c>
      <c r="E199" s="9">
        <f t="shared" si="19"/>
        <v>0</v>
      </c>
      <c r="F199" s="9">
        <f t="shared" si="19"/>
        <v>0</v>
      </c>
      <c r="G199" s="9">
        <f t="shared" si="19"/>
        <v>7</v>
      </c>
      <c r="H199" s="9">
        <f t="shared" si="19"/>
        <v>7</v>
      </c>
      <c r="I199" s="9">
        <f t="shared" si="19"/>
        <v>0</v>
      </c>
      <c r="J199" s="9">
        <f t="shared" si="19"/>
        <v>0</v>
      </c>
      <c r="K199" s="9">
        <f t="shared" si="19"/>
        <v>0</v>
      </c>
      <c r="L199" s="9">
        <f t="shared" si="19"/>
        <v>7</v>
      </c>
      <c r="M199" s="9">
        <f t="shared" si="19"/>
        <v>0</v>
      </c>
      <c r="N199" s="9">
        <f t="shared" si="19"/>
        <v>0</v>
      </c>
    </row>
    <row r="200" spans="2:14" ht="12.75">
      <c r="B200" s="21" t="s">
        <v>829</v>
      </c>
      <c r="C200" s="9">
        <f aca="true" t="shared" si="20" ref="C200:N200">C178+C183</f>
        <v>8</v>
      </c>
      <c r="D200" s="9">
        <f t="shared" si="20"/>
        <v>1</v>
      </c>
      <c r="E200" s="9">
        <f t="shared" si="20"/>
        <v>0</v>
      </c>
      <c r="F200" s="9">
        <f t="shared" si="20"/>
        <v>0</v>
      </c>
      <c r="G200" s="9">
        <f t="shared" si="20"/>
        <v>9</v>
      </c>
      <c r="H200" s="9">
        <f t="shared" si="20"/>
        <v>8</v>
      </c>
      <c r="I200" s="9">
        <f t="shared" si="20"/>
        <v>1</v>
      </c>
      <c r="J200" s="9">
        <f t="shared" si="20"/>
        <v>0</v>
      </c>
      <c r="K200" s="9">
        <f t="shared" si="20"/>
        <v>0</v>
      </c>
      <c r="L200" s="9">
        <f t="shared" si="20"/>
        <v>9</v>
      </c>
      <c r="M200" s="9">
        <f t="shared" si="20"/>
        <v>0</v>
      </c>
      <c r="N200" s="9">
        <f t="shared" si="20"/>
        <v>0</v>
      </c>
    </row>
    <row r="201" spans="2:14" ht="12.75">
      <c r="B201" s="9"/>
      <c r="C201" s="9">
        <f>SUM(C197:C200)</f>
        <v>170</v>
      </c>
      <c r="D201" s="9">
        <f aca="true" t="shared" si="21" ref="D201:N201">SUM(D197:D200)</f>
        <v>26</v>
      </c>
      <c r="E201" s="9">
        <f t="shared" si="21"/>
        <v>0</v>
      </c>
      <c r="F201" s="9">
        <f t="shared" si="21"/>
        <v>0</v>
      </c>
      <c r="G201" s="9">
        <f t="shared" si="21"/>
        <v>196</v>
      </c>
      <c r="H201" s="9">
        <f t="shared" si="21"/>
        <v>170</v>
      </c>
      <c r="I201" s="9">
        <f t="shared" si="21"/>
        <v>25</v>
      </c>
      <c r="J201" s="9">
        <f t="shared" si="21"/>
        <v>0</v>
      </c>
      <c r="K201" s="9">
        <f t="shared" si="21"/>
        <v>0</v>
      </c>
      <c r="L201" s="9">
        <f t="shared" si="21"/>
        <v>195</v>
      </c>
      <c r="M201" s="9">
        <f t="shared" si="21"/>
        <v>1</v>
      </c>
      <c r="N201" s="9">
        <f t="shared" si="21"/>
        <v>0</v>
      </c>
    </row>
    <row r="202" spans="2:14" ht="12.75">
      <c r="B202" s="621"/>
      <c r="C202" s="1055"/>
      <c r="D202" s="1055"/>
      <c r="E202" s="1055"/>
      <c r="F202" s="1055"/>
      <c r="G202" s="1055"/>
      <c r="H202" s="1055"/>
      <c r="I202" s="1055"/>
      <c r="J202" s="1055"/>
      <c r="K202" s="1055"/>
      <c r="L202" s="1055"/>
      <c r="M202" s="1055"/>
      <c r="N202" s="622"/>
    </row>
    <row r="203" spans="2:14" ht="12.75">
      <c r="B203" s="548" t="s">
        <v>826</v>
      </c>
      <c r="C203" s="549">
        <f>C191+C197</f>
        <v>267</v>
      </c>
      <c r="D203" s="549">
        <f aca="true" t="shared" si="22" ref="D203:N203">D191+D197</f>
        <v>21</v>
      </c>
      <c r="E203" s="549">
        <f t="shared" si="22"/>
        <v>0</v>
      </c>
      <c r="F203" s="549">
        <f t="shared" si="22"/>
        <v>0</v>
      </c>
      <c r="G203" s="549">
        <f t="shared" si="22"/>
        <v>288</v>
      </c>
      <c r="H203" s="549">
        <f t="shared" si="22"/>
        <v>267</v>
      </c>
      <c r="I203" s="549">
        <f t="shared" si="22"/>
        <v>20</v>
      </c>
      <c r="J203" s="549">
        <f t="shared" si="22"/>
        <v>0</v>
      </c>
      <c r="K203" s="549">
        <f t="shared" si="22"/>
        <v>0</v>
      </c>
      <c r="L203" s="549">
        <f t="shared" si="22"/>
        <v>287</v>
      </c>
      <c r="M203" s="549">
        <f t="shared" si="22"/>
        <v>1</v>
      </c>
      <c r="N203" s="549">
        <f t="shared" si="22"/>
        <v>0</v>
      </c>
    </row>
    <row r="204" spans="2:14" ht="12.75">
      <c r="B204" s="548" t="s">
        <v>827</v>
      </c>
      <c r="C204" s="549">
        <f aca="true" t="shared" si="23" ref="C204:N206">C192+C198</f>
        <v>99</v>
      </c>
      <c r="D204" s="549">
        <f t="shared" si="23"/>
        <v>6</v>
      </c>
      <c r="E204" s="549">
        <f t="shared" si="23"/>
        <v>0</v>
      </c>
      <c r="F204" s="549">
        <f t="shared" si="23"/>
        <v>0</v>
      </c>
      <c r="G204" s="549">
        <f t="shared" si="23"/>
        <v>105</v>
      </c>
      <c r="H204" s="549">
        <f t="shared" si="23"/>
        <v>99</v>
      </c>
      <c r="I204" s="549">
        <f t="shared" si="23"/>
        <v>6</v>
      </c>
      <c r="J204" s="549">
        <f t="shared" si="23"/>
        <v>0</v>
      </c>
      <c r="K204" s="549">
        <f t="shared" si="23"/>
        <v>0</v>
      </c>
      <c r="L204" s="549">
        <f t="shared" si="23"/>
        <v>105</v>
      </c>
      <c r="M204" s="549">
        <f t="shared" si="23"/>
        <v>0</v>
      </c>
      <c r="N204" s="549">
        <f t="shared" si="23"/>
        <v>0</v>
      </c>
    </row>
    <row r="205" spans="2:14" ht="12.75">
      <c r="B205" s="548" t="s">
        <v>828</v>
      </c>
      <c r="C205" s="549">
        <f t="shared" si="23"/>
        <v>15</v>
      </c>
      <c r="D205" s="549">
        <f t="shared" si="23"/>
        <v>0</v>
      </c>
      <c r="E205" s="549">
        <f t="shared" si="23"/>
        <v>0</v>
      </c>
      <c r="F205" s="549">
        <f t="shared" si="23"/>
        <v>0</v>
      </c>
      <c r="G205" s="549">
        <f t="shared" si="23"/>
        <v>15</v>
      </c>
      <c r="H205" s="549">
        <f t="shared" si="23"/>
        <v>15</v>
      </c>
      <c r="I205" s="549">
        <f t="shared" si="23"/>
        <v>0</v>
      </c>
      <c r="J205" s="549">
        <f t="shared" si="23"/>
        <v>0</v>
      </c>
      <c r="K205" s="549">
        <f t="shared" si="23"/>
        <v>0</v>
      </c>
      <c r="L205" s="549">
        <f t="shared" si="23"/>
        <v>15</v>
      </c>
      <c r="M205" s="549">
        <f t="shared" si="23"/>
        <v>0</v>
      </c>
      <c r="N205" s="549">
        <f t="shared" si="23"/>
        <v>0</v>
      </c>
    </row>
    <row r="206" spans="2:14" ht="12.75">
      <c r="B206" s="548" t="s">
        <v>829</v>
      </c>
      <c r="C206" s="549">
        <f t="shared" si="23"/>
        <v>23</v>
      </c>
      <c r="D206" s="549">
        <f t="shared" si="23"/>
        <v>1</v>
      </c>
      <c r="E206" s="549">
        <f t="shared" si="23"/>
        <v>0</v>
      </c>
      <c r="F206" s="549">
        <f t="shared" si="23"/>
        <v>0</v>
      </c>
      <c r="G206" s="549">
        <f t="shared" si="23"/>
        <v>24</v>
      </c>
      <c r="H206" s="549">
        <f t="shared" si="23"/>
        <v>23</v>
      </c>
      <c r="I206" s="549">
        <f t="shared" si="23"/>
        <v>1</v>
      </c>
      <c r="J206" s="549">
        <f t="shared" si="23"/>
        <v>0</v>
      </c>
      <c r="K206" s="549">
        <f t="shared" si="23"/>
        <v>0</v>
      </c>
      <c r="L206" s="549">
        <f t="shared" si="23"/>
        <v>24</v>
      </c>
      <c r="M206" s="549">
        <f t="shared" si="23"/>
        <v>0</v>
      </c>
      <c r="N206" s="549">
        <f t="shared" si="23"/>
        <v>0</v>
      </c>
    </row>
    <row r="207" spans="2:14" ht="12.75">
      <c r="B207" s="549"/>
      <c r="C207" s="549">
        <f>SUM(C203:C206)</f>
        <v>404</v>
      </c>
      <c r="D207" s="549">
        <f aca="true" t="shared" si="24" ref="D207:N207">SUM(D203:D206)</f>
        <v>28</v>
      </c>
      <c r="E207" s="549">
        <f t="shared" si="24"/>
        <v>0</v>
      </c>
      <c r="F207" s="549">
        <f t="shared" si="24"/>
        <v>0</v>
      </c>
      <c r="G207" s="549">
        <f t="shared" si="24"/>
        <v>432</v>
      </c>
      <c r="H207" s="549">
        <f t="shared" si="24"/>
        <v>404</v>
      </c>
      <c r="I207" s="549">
        <f t="shared" si="24"/>
        <v>27</v>
      </c>
      <c r="J207" s="549">
        <f t="shared" si="24"/>
        <v>0</v>
      </c>
      <c r="K207" s="549">
        <f t="shared" si="24"/>
        <v>0</v>
      </c>
      <c r="L207" s="549">
        <f t="shared" si="24"/>
        <v>431</v>
      </c>
      <c r="M207" s="549">
        <f t="shared" si="24"/>
        <v>1</v>
      </c>
      <c r="N207" s="549">
        <f t="shared" si="24"/>
        <v>0</v>
      </c>
    </row>
    <row r="211" spans="1:11" ht="12.75">
      <c r="A211" s="657" t="s">
        <v>3</v>
      </c>
      <c r="B211" s="749" t="s">
        <v>659</v>
      </c>
      <c r="C211" s="749"/>
      <c r="D211" s="749"/>
      <c r="E211" s="752"/>
      <c r="F211" s="752"/>
      <c r="G211" s="750" t="s">
        <v>697</v>
      </c>
      <c r="H211" s="749"/>
      <c r="I211" s="749"/>
      <c r="J211" s="749"/>
      <c r="K211" s="749"/>
    </row>
    <row r="212" spans="1:11" ht="38.25">
      <c r="A212" s="657"/>
      <c r="B212" s="5" t="s">
        <v>219</v>
      </c>
      <c r="C212" s="5" t="s">
        <v>220</v>
      </c>
      <c r="D212" s="5" t="s">
        <v>370</v>
      </c>
      <c r="E212" s="7" t="s">
        <v>227</v>
      </c>
      <c r="F212" s="7" t="s">
        <v>122</v>
      </c>
      <c r="G212" s="5" t="s">
        <v>219</v>
      </c>
      <c r="H212" s="5" t="s">
        <v>220</v>
      </c>
      <c r="I212" s="5" t="s">
        <v>370</v>
      </c>
      <c r="J212" s="5" t="s">
        <v>227</v>
      </c>
      <c r="K212" s="5" t="s">
        <v>123</v>
      </c>
    </row>
    <row r="213" spans="1:11" ht="12.75">
      <c r="A213" s="5">
        <v>2</v>
      </c>
      <c r="B213" s="5">
        <v>3</v>
      </c>
      <c r="C213" s="5">
        <v>4</v>
      </c>
      <c r="D213" s="5">
        <v>5</v>
      </c>
      <c r="E213" s="7">
        <v>6</v>
      </c>
      <c r="F213" s="5">
        <v>7</v>
      </c>
      <c r="G213" s="5">
        <v>8</v>
      </c>
      <c r="H213" s="5">
        <v>9</v>
      </c>
      <c r="I213" s="5">
        <v>10</v>
      </c>
      <c r="J213" s="5">
        <v>11</v>
      </c>
      <c r="K213" s="5">
        <v>12</v>
      </c>
    </row>
    <row r="214" spans="1:12" ht="12.75">
      <c r="A214" s="21" t="s">
        <v>826</v>
      </c>
      <c r="B214" s="21">
        <v>15602</v>
      </c>
      <c r="C214" s="21">
        <v>4755</v>
      </c>
      <c r="D214" s="21"/>
      <c r="E214" s="21"/>
      <c r="F214" s="21">
        <f>B214+C214+D214+E214</f>
        <v>20357</v>
      </c>
      <c r="G214" s="21">
        <v>14961</v>
      </c>
      <c r="H214" s="21">
        <v>1850</v>
      </c>
      <c r="I214" s="21"/>
      <c r="J214" s="21"/>
      <c r="K214" s="21">
        <f>G214+H214+I214+J214</f>
        <v>16811</v>
      </c>
      <c r="L214" s="382">
        <f>K214/F214*100</f>
        <v>82.58093039249398</v>
      </c>
    </row>
    <row r="215" spans="1:12" ht="12.75">
      <c r="A215" s="21" t="s">
        <v>827</v>
      </c>
      <c r="B215" s="21">
        <v>5287</v>
      </c>
      <c r="C215" s="21">
        <v>2405</v>
      </c>
      <c r="D215" s="21"/>
      <c r="E215" s="21"/>
      <c r="F215" s="21">
        <f>B215+C215+D215+E215</f>
        <v>7692</v>
      </c>
      <c r="G215" s="21">
        <v>5221</v>
      </c>
      <c r="H215" s="21">
        <v>700</v>
      </c>
      <c r="I215" s="21"/>
      <c r="J215" s="21"/>
      <c r="K215" s="21">
        <f>G215+H215+I215+J215</f>
        <v>5921</v>
      </c>
      <c r="L215" s="382">
        <f>K215/F215*100</f>
        <v>76.97607904316173</v>
      </c>
    </row>
    <row r="216" spans="1:12" ht="12.75">
      <c r="A216" s="21" t="s">
        <v>828</v>
      </c>
      <c r="B216" s="21">
        <v>1332</v>
      </c>
      <c r="C216" s="21">
        <v>0</v>
      </c>
      <c r="D216" s="21"/>
      <c r="E216" s="21"/>
      <c r="F216" s="21">
        <f>B216+C216+D216+E216</f>
        <v>1332</v>
      </c>
      <c r="G216" s="21">
        <v>1332</v>
      </c>
      <c r="H216" s="21">
        <v>0</v>
      </c>
      <c r="I216" s="21"/>
      <c r="J216" s="21"/>
      <c r="K216" s="21">
        <f>G216+H216+I216+J216</f>
        <v>1332</v>
      </c>
      <c r="L216" s="382">
        <f>K216/F216*100</f>
        <v>100</v>
      </c>
    </row>
    <row r="217" spans="1:12" ht="12.75">
      <c r="A217" s="21" t="s">
        <v>829</v>
      </c>
      <c r="B217" s="21">
        <v>1933</v>
      </c>
      <c r="C217" s="21">
        <v>343</v>
      </c>
      <c r="D217" s="21"/>
      <c r="E217" s="21"/>
      <c r="F217" s="21">
        <f>B217+C217+D217+E217</f>
        <v>2276</v>
      </c>
      <c r="G217" s="21">
        <v>1933</v>
      </c>
      <c r="H217" s="21">
        <v>234</v>
      </c>
      <c r="I217" s="21"/>
      <c r="J217" s="21"/>
      <c r="K217" s="21">
        <f>G217+H217+I217+J217</f>
        <v>2167</v>
      </c>
      <c r="L217" s="382">
        <f>K217/F217*100</f>
        <v>95.21089630931459</v>
      </c>
    </row>
    <row r="218" spans="2:12" ht="12.75">
      <c r="B218">
        <f>SUM(B214:B217)</f>
        <v>24154</v>
      </c>
      <c r="C218">
        <f aca="true" t="shared" si="25" ref="C218:K218">SUM(C214:C217)</f>
        <v>7503</v>
      </c>
      <c r="D218">
        <f t="shared" si="25"/>
        <v>0</v>
      </c>
      <c r="E218">
        <f t="shared" si="25"/>
        <v>0</v>
      </c>
      <c r="F218">
        <f t="shared" si="25"/>
        <v>31657</v>
      </c>
      <c r="G218">
        <f t="shared" si="25"/>
        <v>23447</v>
      </c>
      <c r="H218">
        <f t="shared" si="25"/>
        <v>2784</v>
      </c>
      <c r="I218">
        <f t="shared" si="25"/>
        <v>0</v>
      </c>
      <c r="J218">
        <f t="shared" si="25"/>
        <v>0</v>
      </c>
      <c r="K218">
        <f t="shared" si="25"/>
        <v>26231</v>
      </c>
      <c r="L218" s="382">
        <f>(L214+L215+L216+L217)/4</f>
        <v>88.69197643624257</v>
      </c>
    </row>
    <row r="219" ht="12.75">
      <c r="L219" s="382"/>
    </row>
    <row r="220" spans="1:12" ht="12.75">
      <c r="A220" s="21" t="s">
        <v>826</v>
      </c>
      <c r="B220" s="21">
        <v>13310</v>
      </c>
      <c r="C220" s="21">
        <v>4030</v>
      </c>
      <c r="D220" s="21"/>
      <c r="E220" s="21"/>
      <c r="F220" s="21">
        <f>B220+C220+D220+E220</f>
        <v>17340</v>
      </c>
      <c r="G220" s="21">
        <v>11058</v>
      </c>
      <c r="H220" s="21">
        <v>2146</v>
      </c>
      <c r="I220" s="21"/>
      <c r="J220" s="21"/>
      <c r="K220" s="21">
        <f>G220+H220+I220+J220</f>
        <v>13204</v>
      </c>
      <c r="L220" s="382">
        <f>K220/F220*100</f>
        <v>76.14763552479815</v>
      </c>
    </row>
    <row r="221" spans="1:12" ht="12.75">
      <c r="A221" s="21" t="s">
        <v>827</v>
      </c>
      <c r="B221" s="21">
        <v>3693</v>
      </c>
      <c r="C221" s="21">
        <v>1697</v>
      </c>
      <c r="D221" s="21"/>
      <c r="E221" s="21"/>
      <c r="F221" s="21">
        <f>B221+C221+D221+E221</f>
        <v>5390</v>
      </c>
      <c r="G221" s="21">
        <v>3137</v>
      </c>
      <c r="H221" s="21">
        <v>540</v>
      </c>
      <c r="I221" s="21"/>
      <c r="J221" s="21"/>
      <c r="K221" s="21">
        <f>G221+H221+I221+J221</f>
        <v>3677</v>
      </c>
      <c r="L221" s="382">
        <f>K221/F221*100</f>
        <v>68.21892393320965</v>
      </c>
    </row>
    <row r="222" spans="1:12" ht="12.75">
      <c r="A222" s="21" t="s">
        <v>828</v>
      </c>
      <c r="B222" s="21">
        <v>975</v>
      </c>
      <c r="C222" s="21">
        <v>0</v>
      </c>
      <c r="D222" s="21"/>
      <c r="E222" s="21"/>
      <c r="F222" s="21">
        <f>B222+C222+D222+E222</f>
        <v>975</v>
      </c>
      <c r="G222" s="21">
        <v>940</v>
      </c>
      <c r="H222" s="21">
        <v>0</v>
      </c>
      <c r="I222" s="21"/>
      <c r="J222" s="21"/>
      <c r="K222" s="21">
        <f>G222+H222+I222+J222</f>
        <v>940</v>
      </c>
      <c r="L222" s="382">
        <f>K222/F222*100</f>
        <v>96.41025641025641</v>
      </c>
    </row>
    <row r="223" spans="1:12" ht="12.75">
      <c r="A223" s="21" t="s">
        <v>829</v>
      </c>
      <c r="B223" s="21">
        <v>1313</v>
      </c>
      <c r="C223" s="21">
        <v>224</v>
      </c>
      <c r="D223" s="21"/>
      <c r="E223" s="21"/>
      <c r="F223" s="21">
        <f>B223+C223+D223+E223</f>
        <v>1537</v>
      </c>
      <c r="G223" s="21">
        <v>1249</v>
      </c>
      <c r="H223" s="21">
        <v>165</v>
      </c>
      <c r="I223" s="21"/>
      <c r="J223" s="21"/>
      <c r="K223" s="21">
        <f>G223+H223+I223+J223</f>
        <v>1414</v>
      </c>
      <c r="L223" s="382">
        <f>K223/F223*100</f>
        <v>91.99739752765127</v>
      </c>
    </row>
    <row r="224" spans="2:12" ht="12.75">
      <c r="B224">
        <f>SUM(B220:B223)</f>
        <v>19291</v>
      </c>
      <c r="C224">
        <f aca="true" t="shared" si="26" ref="C224:K224">SUM(C220:C223)</f>
        <v>5951</v>
      </c>
      <c r="D224">
        <f t="shared" si="26"/>
        <v>0</v>
      </c>
      <c r="E224">
        <f t="shared" si="26"/>
        <v>0</v>
      </c>
      <c r="F224">
        <f t="shared" si="26"/>
        <v>25242</v>
      </c>
      <c r="G224">
        <f t="shared" si="26"/>
        <v>16384</v>
      </c>
      <c r="H224">
        <f t="shared" si="26"/>
        <v>2851</v>
      </c>
      <c r="I224">
        <f t="shared" si="26"/>
        <v>0</v>
      </c>
      <c r="J224">
        <f t="shared" si="26"/>
        <v>0</v>
      </c>
      <c r="K224">
        <f t="shared" si="26"/>
        <v>19235</v>
      </c>
      <c r="L224" s="382">
        <f>(L220+L221+L222+L223)/4</f>
        <v>83.19355334897887</v>
      </c>
    </row>
    <row r="225" ht="12.75">
      <c r="L225" s="382"/>
    </row>
    <row r="226" spans="1:12" ht="12.75">
      <c r="A226" s="21" t="s">
        <v>826</v>
      </c>
      <c r="B226">
        <f>B214+B220</f>
        <v>28912</v>
      </c>
      <c r="C226">
        <f aca="true" t="shared" si="27" ref="C226:K226">C214+C220</f>
        <v>8785</v>
      </c>
      <c r="D226">
        <f t="shared" si="27"/>
        <v>0</v>
      </c>
      <c r="E226">
        <f t="shared" si="27"/>
        <v>0</v>
      </c>
      <c r="F226">
        <f t="shared" si="27"/>
        <v>37697</v>
      </c>
      <c r="G226">
        <f t="shared" si="27"/>
        <v>26019</v>
      </c>
      <c r="H226">
        <f t="shared" si="27"/>
        <v>3996</v>
      </c>
      <c r="I226">
        <f t="shared" si="27"/>
        <v>0</v>
      </c>
      <c r="J226">
        <f t="shared" si="27"/>
        <v>0</v>
      </c>
      <c r="K226">
        <f t="shared" si="27"/>
        <v>30015</v>
      </c>
      <c r="L226" s="382">
        <f>(L214+L220)/2</f>
        <v>79.36428295864607</v>
      </c>
    </row>
    <row r="227" spans="1:12" ht="12.75">
      <c r="A227" s="21" t="s">
        <v>827</v>
      </c>
      <c r="B227">
        <f aca="true" t="shared" si="28" ref="B227:K230">B215+B221</f>
        <v>8980</v>
      </c>
      <c r="C227">
        <f t="shared" si="28"/>
        <v>4102</v>
      </c>
      <c r="D227">
        <f t="shared" si="28"/>
        <v>0</v>
      </c>
      <c r="E227">
        <f t="shared" si="28"/>
        <v>0</v>
      </c>
      <c r="F227">
        <f t="shared" si="28"/>
        <v>13082</v>
      </c>
      <c r="G227">
        <f t="shared" si="28"/>
        <v>8358</v>
      </c>
      <c r="H227">
        <f t="shared" si="28"/>
        <v>1240</v>
      </c>
      <c r="I227">
        <f t="shared" si="28"/>
        <v>0</v>
      </c>
      <c r="J227">
        <f t="shared" si="28"/>
        <v>0</v>
      </c>
      <c r="K227">
        <f t="shared" si="28"/>
        <v>9598</v>
      </c>
      <c r="L227" s="382">
        <f>(L215+L221)/2</f>
        <v>72.59750148818569</v>
      </c>
    </row>
    <row r="228" spans="1:12" ht="12.75">
      <c r="A228" s="21" t="s">
        <v>828</v>
      </c>
      <c r="B228">
        <f t="shared" si="28"/>
        <v>2307</v>
      </c>
      <c r="C228">
        <f t="shared" si="28"/>
        <v>0</v>
      </c>
      <c r="D228">
        <f t="shared" si="28"/>
        <v>0</v>
      </c>
      <c r="E228">
        <f t="shared" si="28"/>
        <v>0</v>
      </c>
      <c r="F228">
        <f t="shared" si="28"/>
        <v>2307</v>
      </c>
      <c r="G228">
        <f t="shared" si="28"/>
        <v>2272</v>
      </c>
      <c r="H228">
        <f t="shared" si="28"/>
        <v>0</v>
      </c>
      <c r="I228">
        <f t="shared" si="28"/>
        <v>0</v>
      </c>
      <c r="J228">
        <f t="shared" si="28"/>
        <v>0</v>
      </c>
      <c r="K228">
        <f t="shared" si="28"/>
        <v>2272</v>
      </c>
      <c r="L228" s="382">
        <f>(L216+L222)/2</f>
        <v>98.2051282051282</v>
      </c>
    </row>
    <row r="229" spans="1:12" ht="12.75">
      <c r="A229" s="21" t="s">
        <v>829</v>
      </c>
      <c r="B229">
        <f t="shared" si="28"/>
        <v>3246</v>
      </c>
      <c r="C229">
        <f t="shared" si="28"/>
        <v>567</v>
      </c>
      <c r="D229">
        <f t="shared" si="28"/>
        <v>0</v>
      </c>
      <c r="E229">
        <f t="shared" si="28"/>
        <v>0</v>
      </c>
      <c r="F229">
        <f t="shared" si="28"/>
        <v>3813</v>
      </c>
      <c r="G229">
        <f t="shared" si="28"/>
        <v>3182</v>
      </c>
      <c r="H229">
        <f t="shared" si="28"/>
        <v>399</v>
      </c>
      <c r="I229">
        <f t="shared" si="28"/>
        <v>0</v>
      </c>
      <c r="J229">
        <f t="shared" si="28"/>
        <v>0</v>
      </c>
      <c r="K229">
        <f t="shared" si="28"/>
        <v>3581</v>
      </c>
      <c r="L229" s="382">
        <f>(L217+L223)/2</f>
        <v>93.60414691848294</v>
      </c>
    </row>
    <row r="230" spans="2:12" ht="12.75">
      <c r="B230">
        <f t="shared" si="28"/>
        <v>43445</v>
      </c>
      <c r="C230">
        <f t="shared" si="28"/>
        <v>13454</v>
      </c>
      <c r="D230">
        <f t="shared" si="28"/>
        <v>0</v>
      </c>
      <c r="E230">
        <f t="shared" si="28"/>
        <v>0</v>
      </c>
      <c r="F230">
        <f t="shared" si="28"/>
        <v>56899</v>
      </c>
      <c r="G230">
        <f t="shared" si="28"/>
        <v>39831</v>
      </c>
      <c r="H230">
        <f t="shared" si="28"/>
        <v>5635</v>
      </c>
      <c r="I230">
        <f t="shared" si="28"/>
        <v>0</v>
      </c>
      <c r="J230">
        <f t="shared" si="28"/>
        <v>0</v>
      </c>
      <c r="K230">
        <f t="shared" si="28"/>
        <v>45466</v>
      </c>
      <c r="L230" s="382">
        <f>(L226+L227+L228+L229)/4</f>
        <v>85.94276489261073</v>
      </c>
    </row>
    <row r="232" spans="3:6" ht="12.75">
      <c r="C232" s="17" t="s">
        <v>25</v>
      </c>
      <c r="F232" s="17" t="s">
        <v>26</v>
      </c>
    </row>
    <row r="233" spans="2:7" ht="12.75">
      <c r="B233" s="17" t="s">
        <v>1049</v>
      </c>
      <c r="C233" s="17" t="s">
        <v>1050</v>
      </c>
      <c r="D233" s="17" t="s">
        <v>1051</v>
      </c>
      <c r="F233" s="17" t="s">
        <v>1050</v>
      </c>
      <c r="G233" s="17" t="s">
        <v>1051</v>
      </c>
    </row>
    <row r="234" spans="2:8" ht="12.75">
      <c r="B234" s="17" t="s">
        <v>1052</v>
      </c>
      <c r="C234">
        <v>5287</v>
      </c>
      <c r="D234">
        <v>5221</v>
      </c>
      <c r="E234">
        <f>C234-D234</f>
        <v>66</v>
      </c>
      <c r="F234">
        <v>3693</v>
      </c>
      <c r="G234">
        <v>3137</v>
      </c>
      <c r="H234">
        <f>F234-G234</f>
        <v>556</v>
      </c>
    </row>
    <row r="236" spans="2:8" ht="12.75">
      <c r="B236" s="17" t="s">
        <v>1053</v>
      </c>
      <c r="C236">
        <v>2405</v>
      </c>
      <c r="D236">
        <v>700</v>
      </c>
      <c r="E236">
        <f>C236-D236</f>
        <v>1705</v>
      </c>
      <c r="F236">
        <v>1697</v>
      </c>
      <c r="G236">
        <v>540</v>
      </c>
      <c r="H236">
        <f>F236-G236</f>
        <v>1157</v>
      </c>
    </row>
    <row r="238" spans="3:8" ht="12.75">
      <c r="C238">
        <f aca="true" t="shared" si="29" ref="C238:H238">C234+C236</f>
        <v>7692</v>
      </c>
      <c r="D238">
        <f t="shared" si="29"/>
        <v>5921</v>
      </c>
      <c r="E238">
        <f t="shared" si="29"/>
        <v>1771</v>
      </c>
      <c r="F238">
        <f t="shared" si="29"/>
        <v>5390</v>
      </c>
      <c r="G238">
        <f t="shared" si="29"/>
        <v>3677</v>
      </c>
      <c r="H238">
        <f t="shared" si="29"/>
        <v>1713</v>
      </c>
    </row>
    <row r="241" spans="5:8" ht="12.75">
      <c r="E241" s="17" t="s">
        <v>1050</v>
      </c>
      <c r="F241" s="17" t="s">
        <v>1051</v>
      </c>
      <c r="G241" s="17" t="s">
        <v>1050</v>
      </c>
      <c r="H241" s="17" t="s">
        <v>1051</v>
      </c>
    </row>
    <row r="242" spans="5:8" ht="12.75">
      <c r="E242" s="17" t="s">
        <v>25</v>
      </c>
      <c r="F242" s="17" t="s">
        <v>25</v>
      </c>
      <c r="G242" s="17" t="s">
        <v>26</v>
      </c>
      <c r="H242" s="17" t="s">
        <v>26</v>
      </c>
    </row>
    <row r="243" spans="2:8" ht="15.75">
      <c r="B243" s="585">
        <v>314</v>
      </c>
      <c r="C243" s="585"/>
      <c r="D243" s="586" t="s">
        <v>1054</v>
      </c>
      <c r="E243" s="587">
        <v>770</v>
      </c>
      <c r="F243" s="588">
        <v>100</v>
      </c>
      <c r="G243" s="585">
        <v>0</v>
      </c>
      <c r="H243" s="585">
        <v>0</v>
      </c>
    </row>
    <row r="244" spans="2:8" ht="47.25">
      <c r="B244" s="589">
        <v>380</v>
      </c>
      <c r="C244" s="589">
        <v>34040611001</v>
      </c>
      <c r="D244" s="590" t="s">
        <v>1055</v>
      </c>
      <c r="E244" s="589">
        <v>193</v>
      </c>
      <c r="F244" s="589">
        <v>193</v>
      </c>
      <c r="G244" s="589">
        <v>160</v>
      </c>
      <c r="H244" s="589">
        <v>160</v>
      </c>
    </row>
    <row r="245" spans="2:8" ht="47.25">
      <c r="B245" s="589">
        <v>381</v>
      </c>
      <c r="C245" s="591">
        <v>3404062623</v>
      </c>
      <c r="D245" s="590" t="s">
        <v>1056</v>
      </c>
      <c r="E245" s="589">
        <v>106</v>
      </c>
      <c r="F245" s="589">
        <v>53</v>
      </c>
      <c r="G245" s="589">
        <v>76</v>
      </c>
      <c r="H245" s="589">
        <v>59</v>
      </c>
    </row>
    <row r="246" spans="2:8" ht="47.25">
      <c r="B246" s="585">
        <v>390</v>
      </c>
      <c r="C246" s="589">
        <v>34040612611</v>
      </c>
      <c r="D246" s="592" t="s">
        <v>1057</v>
      </c>
      <c r="E246" s="589">
        <v>166</v>
      </c>
      <c r="F246" s="589">
        <v>115</v>
      </c>
      <c r="G246" s="589">
        <v>682</v>
      </c>
      <c r="H246" s="589">
        <v>131</v>
      </c>
    </row>
    <row r="247" spans="2:8" ht="31.5">
      <c r="B247" s="585">
        <v>391</v>
      </c>
      <c r="C247" s="589">
        <v>34040612610</v>
      </c>
      <c r="D247" s="592" t="s">
        <v>1058</v>
      </c>
      <c r="E247" s="589">
        <v>543</v>
      </c>
      <c r="F247" s="589">
        <v>108</v>
      </c>
      <c r="G247" s="589">
        <v>367</v>
      </c>
      <c r="H247" s="589">
        <v>104</v>
      </c>
    </row>
    <row r="248" spans="2:8" ht="47.25">
      <c r="B248" s="585">
        <v>392</v>
      </c>
      <c r="C248" s="589">
        <v>34040601506</v>
      </c>
      <c r="D248" s="592" t="s">
        <v>1059</v>
      </c>
      <c r="E248" s="589">
        <v>627</v>
      </c>
      <c r="F248" s="589">
        <v>131</v>
      </c>
      <c r="G248" s="589">
        <v>412</v>
      </c>
      <c r="H248" s="589">
        <v>86</v>
      </c>
    </row>
    <row r="249" spans="4:8" ht="15.75">
      <c r="D249" s="593" t="s">
        <v>18</v>
      </c>
      <c r="E249" s="3">
        <f>SUM(E243:E248)</f>
        <v>2405</v>
      </c>
      <c r="F249" s="3">
        <f>SUM(F243:F248)</f>
        <v>700</v>
      </c>
      <c r="G249" s="3">
        <f>SUM(G243:G248)</f>
        <v>1697</v>
      </c>
      <c r="H249" s="3">
        <f>SUM(H243:H248)</f>
        <v>540</v>
      </c>
    </row>
  </sheetData>
  <sheetProtection/>
  <mergeCells count="26">
    <mergeCell ref="A117:A118"/>
    <mergeCell ref="B117:F117"/>
    <mergeCell ref="G117:K117"/>
    <mergeCell ref="A211:A212"/>
    <mergeCell ref="B211:F211"/>
    <mergeCell ref="G211:K211"/>
    <mergeCell ref="C18:E18"/>
    <mergeCell ref="F18:H18"/>
    <mergeCell ref="I18:K18"/>
    <mergeCell ref="L18:N18"/>
    <mergeCell ref="O18:Q18"/>
    <mergeCell ref="C25:E25"/>
    <mergeCell ref="F25:H25"/>
    <mergeCell ref="I25:K25"/>
    <mergeCell ref="L25:N25"/>
    <mergeCell ref="O25:Q25"/>
    <mergeCell ref="L168:L169"/>
    <mergeCell ref="M168:M169"/>
    <mergeCell ref="B190:N190"/>
    <mergeCell ref="B196:N196"/>
    <mergeCell ref="B202:N202"/>
    <mergeCell ref="C10:C12"/>
    <mergeCell ref="D10:D12"/>
    <mergeCell ref="E10:E12"/>
    <mergeCell ref="F10:G11"/>
    <mergeCell ref="H10:I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view="pageBreakPreview" zoomScale="85" zoomScaleSheetLayoutView="85" zoomScalePageLayoutView="0" workbookViewId="0" topLeftCell="A7">
      <selection activeCell="S12" sqref="S12:T15"/>
    </sheetView>
  </sheetViews>
  <sheetFormatPr defaultColWidth="9.140625" defaultRowHeight="12.75"/>
  <cols>
    <col min="1" max="1" width="8.00390625" style="0" customWidth="1"/>
    <col min="2" max="2" width="11.7109375" style="0" customWidth="1"/>
    <col min="3" max="3" width="9.7109375" style="0" customWidth="1"/>
    <col min="5" max="5" width="9.57421875" style="0" customWidth="1"/>
    <col min="6" max="6" width="9.7109375" style="0" customWidth="1"/>
    <col min="7" max="7" width="10.00390625" style="0" customWidth="1"/>
    <col min="8" max="8" width="9.8515625" style="0" customWidth="1"/>
    <col min="10" max="10" width="10.7109375" style="0" customWidth="1"/>
    <col min="11" max="11" width="8.8515625" style="0" customWidth="1"/>
    <col min="12" max="12" width="9.8515625" style="0" customWidth="1"/>
    <col min="13" max="13" width="8.8515625" style="0" customWidth="1"/>
    <col min="14" max="14" width="11.00390625" style="0" customWidth="1"/>
  </cols>
  <sheetData>
    <row r="1" spans="4:13" ht="12.75" customHeight="1">
      <c r="D1" s="656"/>
      <c r="E1" s="656"/>
      <c r="F1" s="656"/>
      <c r="G1" s="656"/>
      <c r="H1" s="656"/>
      <c r="I1" s="656"/>
      <c r="L1" s="736" t="s">
        <v>89</v>
      </c>
      <c r="M1" s="736"/>
    </row>
    <row r="2" spans="1:13" ht="15.75">
      <c r="A2" s="652" t="s">
        <v>0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</row>
    <row r="3" spans="1:13" ht="20.25">
      <c r="A3" s="653" t="s">
        <v>648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</row>
    <row r="4" ht="11.25" customHeight="1"/>
    <row r="5" spans="1:13" ht="15.75">
      <c r="A5" s="652" t="s">
        <v>653</v>
      </c>
      <c r="B5" s="652"/>
      <c r="C5" s="652"/>
      <c r="D5" s="652"/>
      <c r="E5" s="652"/>
      <c r="F5" s="652"/>
      <c r="G5" s="652"/>
      <c r="H5" s="652"/>
      <c r="I5" s="652"/>
      <c r="J5" s="652"/>
      <c r="K5" s="652"/>
      <c r="L5" s="652"/>
      <c r="M5" s="652"/>
    </row>
    <row r="7" spans="1:14" ht="12.75">
      <c r="A7" s="655" t="s">
        <v>167</v>
      </c>
      <c r="B7" s="655"/>
      <c r="C7" s="17" t="s">
        <v>826</v>
      </c>
      <c r="K7" s="122"/>
      <c r="L7" s="733" t="s">
        <v>952</v>
      </c>
      <c r="M7" s="733"/>
      <c r="N7" s="733"/>
    </row>
    <row r="8" spans="1:14" ht="12.75">
      <c r="A8" s="34"/>
      <c r="B8" s="34"/>
      <c r="K8" s="110"/>
      <c r="L8" s="138"/>
      <c r="M8" s="145"/>
      <c r="N8" s="138"/>
    </row>
    <row r="9" spans="1:14" s="529" customFormat="1" ht="15.75" customHeight="1">
      <c r="A9" s="734" t="s">
        <v>2</v>
      </c>
      <c r="B9" s="734" t="s">
        <v>3</v>
      </c>
      <c r="C9" s="618" t="s">
        <v>4</v>
      </c>
      <c r="D9" s="618"/>
      <c r="E9" s="618"/>
      <c r="F9" s="631"/>
      <c r="G9" s="740"/>
      <c r="H9" s="632" t="s">
        <v>104</v>
      </c>
      <c r="I9" s="632"/>
      <c r="J9" s="632"/>
      <c r="K9" s="632"/>
      <c r="L9" s="632"/>
      <c r="M9" s="734" t="s">
        <v>139</v>
      </c>
      <c r="N9" s="657" t="s">
        <v>140</v>
      </c>
    </row>
    <row r="10" spans="1:19" ht="38.25">
      <c r="A10" s="735"/>
      <c r="B10" s="735"/>
      <c r="C10" s="5" t="s">
        <v>5</v>
      </c>
      <c r="D10" s="5" t="s">
        <v>6</v>
      </c>
      <c r="E10" s="5" t="s">
        <v>370</v>
      </c>
      <c r="F10" s="7" t="s">
        <v>102</v>
      </c>
      <c r="G10" s="6" t="s">
        <v>371</v>
      </c>
      <c r="H10" s="5" t="s">
        <v>5</v>
      </c>
      <c r="I10" s="5" t="s">
        <v>6</v>
      </c>
      <c r="J10" s="5" t="s">
        <v>370</v>
      </c>
      <c r="K10" s="7" t="s">
        <v>102</v>
      </c>
      <c r="L10" s="7" t="s">
        <v>372</v>
      </c>
      <c r="M10" s="735"/>
      <c r="N10" s="657"/>
      <c r="R10" s="14"/>
      <c r="S10" s="14"/>
    </row>
    <row r="11" spans="1:14" s="16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</row>
    <row r="12" spans="1:16" ht="12.75">
      <c r="A12" s="8">
        <v>1</v>
      </c>
      <c r="B12" s="21" t="s">
        <v>826</v>
      </c>
      <c r="C12" s="9">
        <v>152</v>
      </c>
      <c r="D12" s="9">
        <v>1</v>
      </c>
      <c r="E12" s="9"/>
      <c r="F12" s="72"/>
      <c r="G12" s="10">
        <f>C12+D12+E12+F12</f>
        <v>153</v>
      </c>
      <c r="H12" s="9">
        <v>152</v>
      </c>
      <c r="I12" s="9">
        <v>1</v>
      </c>
      <c r="J12" s="9"/>
      <c r="K12" s="9"/>
      <c r="L12" s="10">
        <f>H12+I12+J12+K12</f>
        <v>153</v>
      </c>
      <c r="M12" s="9">
        <f>G12-L12</f>
        <v>0</v>
      </c>
      <c r="N12" s="21" t="s">
        <v>1038</v>
      </c>
      <c r="P12">
        <v>152</v>
      </c>
    </row>
    <row r="13" spans="1:16" ht="12.75">
      <c r="A13" s="8">
        <v>2</v>
      </c>
      <c r="B13" s="21" t="s">
        <v>827</v>
      </c>
      <c r="C13" s="9">
        <v>60</v>
      </c>
      <c r="D13" s="9">
        <v>1</v>
      </c>
      <c r="E13" s="9"/>
      <c r="F13" s="72"/>
      <c r="G13" s="10">
        <f>C13+D13+E13+F13</f>
        <v>61</v>
      </c>
      <c r="H13" s="9">
        <v>60</v>
      </c>
      <c r="I13" s="9">
        <v>1</v>
      </c>
      <c r="J13" s="9"/>
      <c r="K13" s="9"/>
      <c r="L13" s="10">
        <f>H13+I13+J13+K13</f>
        <v>61</v>
      </c>
      <c r="M13" s="9">
        <f>G13-L13</f>
        <v>0</v>
      </c>
      <c r="N13" s="9"/>
      <c r="P13">
        <v>61</v>
      </c>
    </row>
    <row r="14" spans="1:16" ht="12.75">
      <c r="A14" s="8">
        <v>3</v>
      </c>
      <c r="B14" s="21" t="s">
        <v>828</v>
      </c>
      <c r="C14" s="9">
        <v>8</v>
      </c>
      <c r="D14" s="9">
        <v>0</v>
      </c>
      <c r="E14" s="9"/>
      <c r="F14" s="72"/>
      <c r="G14" s="10">
        <f>C14+D14+E14+F14</f>
        <v>8</v>
      </c>
      <c r="H14" s="9">
        <v>8</v>
      </c>
      <c r="I14" s="9">
        <f>D14</f>
        <v>0</v>
      </c>
      <c r="J14" s="9"/>
      <c r="K14" s="9"/>
      <c r="L14" s="10">
        <f>H14+I14+J14+K14</f>
        <v>8</v>
      </c>
      <c r="M14" s="9">
        <f>G14-L14</f>
        <v>0</v>
      </c>
      <c r="N14" s="9"/>
      <c r="P14">
        <v>8</v>
      </c>
    </row>
    <row r="15" spans="1:16" ht="12.75">
      <c r="A15" s="8">
        <v>4</v>
      </c>
      <c r="B15" s="21" t="s">
        <v>829</v>
      </c>
      <c r="C15" s="9">
        <v>15</v>
      </c>
      <c r="D15" s="9">
        <v>0</v>
      </c>
      <c r="E15" s="9"/>
      <c r="F15" s="72"/>
      <c r="G15" s="10">
        <f>C15+D15+E15+F15</f>
        <v>15</v>
      </c>
      <c r="H15" s="9">
        <v>15</v>
      </c>
      <c r="I15" s="9">
        <f>D15</f>
        <v>0</v>
      </c>
      <c r="J15" s="9"/>
      <c r="K15" s="9"/>
      <c r="L15" s="10">
        <f>H15+I15+J15+K15</f>
        <v>15</v>
      </c>
      <c r="M15" s="9">
        <f>G15-L15</f>
        <v>0</v>
      </c>
      <c r="N15" s="9"/>
      <c r="P15">
        <v>15</v>
      </c>
    </row>
    <row r="16" spans="1:16" ht="12.75">
      <c r="A16" s="8">
        <v>5</v>
      </c>
      <c r="B16" s="9"/>
      <c r="C16" s="9"/>
      <c r="D16" s="9"/>
      <c r="E16" s="9"/>
      <c r="F16" s="72"/>
      <c r="G16" s="10"/>
      <c r="H16" s="9"/>
      <c r="I16" s="9"/>
      <c r="J16" s="9"/>
      <c r="K16" s="9"/>
      <c r="L16" s="9"/>
      <c r="M16" s="9"/>
      <c r="N16" s="9"/>
      <c r="P16">
        <f>SUM(P12:P15)</f>
        <v>236</v>
      </c>
    </row>
    <row r="17" spans="1:14" ht="12.75">
      <c r="A17" s="8">
        <v>6</v>
      </c>
      <c r="B17" s="9"/>
      <c r="C17" s="9"/>
      <c r="D17" s="9"/>
      <c r="E17" s="9"/>
      <c r="F17" s="72"/>
      <c r="G17" s="10"/>
      <c r="H17" s="9"/>
      <c r="I17" s="9"/>
      <c r="J17" s="9"/>
      <c r="K17" s="9"/>
      <c r="L17" s="9"/>
      <c r="M17" s="9"/>
      <c r="N17" s="9"/>
    </row>
    <row r="18" spans="1:14" ht="12.75">
      <c r="A18" s="8">
        <v>7</v>
      </c>
      <c r="B18" s="9"/>
      <c r="C18" s="9"/>
      <c r="D18" s="9"/>
      <c r="E18" s="9"/>
      <c r="F18" s="72"/>
      <c r="G18" s="10"/>
      <c r="H18" s="9"/>
      <c r="I18" s="9"/>
      <c r="J18" s="9"/>
      <c r="K18" s="9"/>
      <c r="L18" s="9"/>
      <c r="M18" s="9"/>
      <c r="N18" s="9"/>
    </row>
    <row r="19" spans="1:14" ht="12.75">
      <c r="A19" s="8">
        <v>8</v>
      </c>
      <c r="B19" s="9"/>
      <c r="C19" s="9"/>
      <c r="D19" s="9"/>
      <c r="E19" s="9"/>
      <c r="F19" s="72"/>
      <c r="G19" s="10"/>
      <c r="H19" s="9"/>
      <c r="I19" s="9"/>
      <c r="J19" s="9"/>
      <c r="K19" s="9"/>
      <c r="L19" s="9"/>
      <c r="M19" s="9"/>
      <c r="N19" s="9"/>
    </row>
    <row r="20" spans="1:14" ht="12.75">
      <c r="A20" s="8">
        <v>9</v>
      </c>
      <c r="B20" s="9"/>
      <c r="C20" s="9"/>
      <c r="D20" s="9"/>
      <c r="E20" s="9"/>
      <c r="F20" s="72"/>
      <c r="G20" s="10"/>
      <c r="H20" s="9"/>
      <c r="I20" s="9"/>
      <c r="J20" s="9"/>
      <c r="K20" s="9"/>
      <c r="L20" s="9"/>
      <c r="M20" s="9"/>
      <c r="N20" s="9"/>
    </row>
    <row r="21" spans="1:14" ht="12.75">
      <c r="A21" s="8">
        <v>10</v>
      </c>
      <c r="B21" s="9"/>
      <c r="C21" s="9"/>
      <c r="D21" s="9"/>
      <c r="E21" s="9"/>
      <c r="F21" s="72"/>
      <c r="G21" s="10"/>
      <c r="H21" s="9"/>
      <c r="I21" s="9"/>
      <c r="J21" s="9"/>
      <c r="K21" s="9"/>
      <c r="L21" s="9"/>
      <c r="M21" s="9"/>
      <c r="N21" s="9"/>
    </row>
    <row r="22" spans="1:14" ht="12.75">
      <c r="A22" s="8">
        <v>11</v>
      </c>
      <c r="B22" s="9"/>
      <c r="C22" s="9"/>
      <c r="D22" s="9"/>
      <c r="E22" s="9"/>
      <c r="F22" s="72"/>
      <c r="G22" s="10"/>
      <c r="H22" s="9"/>
      <c r="I22" s="9"/>
      <c r="J22" s="9"/>
      <c r="K22" s="9"/>
      <c r="L22" s="9"/>
      <c r="M22" s="9"/>
      <c r="N22" s="9"/>
    </row>
    <row r="23" spans="1:14" ht="12.75">
      <c r="A23" s="8">
        <v>12</v>
      </c>
      <c r="B23" s="9"/>
      <c r="C23" s="9"/>
      <c r="D23" s="9"/>
      <c r="E23" s="9"/>
      <c r="F23" s="72"/>
      <c r="G23" s="10"/>
      <c r="H23" s="9"/>
      <c r="I23" s="9"/>
      <c r="J23" s="9"/>
      <c r="K23" s="9"/>
      <c r="L23" s="9"/>
      <c r="M23" s="9"/>
      <c r="N23" s="9"/>
    </row>
    <row r="24" spans="1:14" ht="12.75">
      <c r="A24" s="8">
        <v>13</v>
      </c>
      <c r="B24" s="9"/>
      <c r="C24" s="9"/>
      <c r="D24" s="9"/>
      <c r="E24" s="9"/>
      <c r="F24" s="72"/>
      <c r="G24" s="10"/>
      <c r="H24" s="9"/>
      <c r="I24" s="9"/>
      <c r="J24" s="9"/>
      <c r="K24" s="9"/>
      <c r="L24" s="9"/>
      <c r="M24" s="9"/>
      <c r="N24" s="9"/>
    </row>
    <row r="25" spans="1:14" ht="12.75">
      <c r="A25" s="8">
        <v>14</v>
      </c>
      <c r="B25" s="9"/>
      <c r="C25" s="9"/>
      <c r="D25" s="9"/>
      <c r="E25" s="9"/>
      <c r="F25" s="72"/>
      <c r="G25" s="10"/>
      <c r="H25" s="9"/>
      <c r="I25" s="9"/>
      <c r="J25" s="9"/>
      <c r="K25" s="9"/>
      <c r="L25" s="9"/>
      <c r="M25" s="9"/>
      <c r="N25" s="9"/>
    </row>
    <row r="26" spans="1:14" ht="12.75">
      <c r="A26" s="11" t="s">
        <v>7</v>
      </c>
      <c r="B26" s="9"/>
      <c r="C26" s="9"/>
      <c r="D26" s="9"/>
      <c r="E26" s="9"/>
      <c r="F26" s="72"/>
      <c r="G26" s="10"/>
      <c r="H26" s="9"/>
      <c r="I26" s="9"/>
      <c r="J26" s="9"/>
      <c r="K26" s="9"/>
      <c r="L26" s="9"/>
      <c r="M26" s="9"/>
      <c r="N26" s="9"/>
    </row>
    <row r="27" spans="1:19" ht="12.75">
      <c r="A27" s="11" t="s">
        <v>7</v>
      </c>
      <c r="B27" s="9"/>
      <c r="C27" s="9"/>
      <c r="D27" s="9"/>
      <c r="E27" s="9"/>
      <c r="F27" s="72"/>
      <c r="G27" s="10"/>
      <c r="H27" s="9"/>
      <c r="I27" s="9"/>
      <c r="J27" s="9"/>
      <c r="K27" s="9"/>
      <c r="L27" s="9"/>
      <c r="M27" s="9"/>
      <c r="N27" s="9"/>
      <c r="Q27">
        <v>234</v>
      </c>
      <c r="R27">
        <v>2</v>
      </c>
      <c r="S27">
        <v>236</v>
      </c>
    </row>
    <row r="28" spans="1:19" ht="12.75">
      <c r="A28" s="3" t="s">
        <v>18</v>
      </c>
      <c r="B28" s="9"/>
      <c r="C28" s="9">
        <f>SUM(C12:C27)</f>
        <v>235</v>
      </c>
      <c r="D28" s="9">
        <f aca="true" t="shared" si="0" ref="D28:M28">SUM(D12:D27)</f>
        <v>2</v>
      </c>
      <c r="E28" s="9">
        <f t="shared" si="0"/>
        <v>0</v>
      </c>
      <c r="F28" s="9">
        <f t="shared" si="0"/>
        <v>0</v>
      </c>
      <c r="G28" s="9">
        <f t="shared" si="0"/>
        <v>237</v>
      </c>
      <c r="H28" s="9">
        <f t="shared" si="0"/>
        <v>235</v>
      </c>
      <c r="I28" s="9">
        <f t="shared" si="0"/>
        <v>2</v>
      </c>
      <c r="J28" s="9">
        <f t="shared" si="0"/>
        <v>0</v>
      </c>
      <c r="K28" s="9">
        <f t="shared" si="0"/>
        <v>0</v>
      </c>
      <c r="L28" s="9">
        <f t="shared" si="0"/>
        <v>237</v>
      </c>
      <c r="M28" s="9">
        <f t="shared" si="0"/>
        <v>0</v>
      </c>
      <c r="N28" s="9"/>
      <c r="Q28">
        <v>86</v>
      </c>
      <c r="R28">
        <v>25</v>
      </c>
      <c r="S28">
        <f>Q28+R28</f>
        <v>111</v>
      </c>
    </row>
    <row r="29" spans="1:19" ht="12.7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Q29">
        <v>84</v>
      </c>
      <c r="R29">
        <v>0</v>
      </c>
      <c r="S29">
        <f>Q29+R29</f>
        <v>84</v>
      </c>
    </row>
    <row r="30" spans="1:19" ht="12.75">
      <c r="A30" s="12" t="s">
        <v>8</v>
      </c>
      <c r="Q30">
        <f>SUM(Q27:Q29)</f>
        <v>404</v>
      </c>
      <c r="R30">
        <f>SUM(R27:R29)</f>
        <v>27</v>
      </c>
      <c r="S30">
        <f>SUM(S27:S29)</f>
        <v>431</v>
      </c>
    </row>
    <row r="31" ht="12.75">
      <c r="A31" t="s">
        <v>9</v>
      </c>
    </row>
    <row r="32" spans="1:12" ht="12.75">
      <c r="A32" t="s">
        <v>10</v>
      </c>
      <c r="J32" s="13" t="s">
        <v>11</v>
      </c>
      <c r="K32" s="13"/>
      <c r="L32" s="13" t="s">
        <v>11</v>
      </c>
    </row>
    <row r="33" spans="1:12" ht="12.75">
      <c r="A33" s="17" t="s">
        <v>437</v>
      </c>
      <c r="J33" s="13"/>
      <c r="K33" s="13"/>
      <c r="L33" s="13"/>
    </row>
    <row r="34" spans="3:19" ht="12.75">
      <c r="C34" s="17" t="s">
        <v>438</v>
      </c>
      <c r="E34" s="14"/>
      <c r="F34" s="14"/>
      <c r="G34" s="14"/>
      <c r="H34" s="14"/>
      <c r="I34" s="14"/>
      <c r="J34" s="14"/>
      <c r="K34" s="14"/>
      <c r="L34" s="14"/>
      <c r="M34" s="14"/>
      <c r="Q34">
        <v>234</v>
      </c>
      <c r="R34">
        <v>2</v>
      </c>
      <c r="S34">
        <v>236</v>
      </c>
    </row>
    <row r="35" spans="3:19" ht="12.75">
      <c r="C35" s="17"/>
      <c r="E35" s="14"/>
      <c r="F35" s="14"/>
      <c r="G35" s="14"/>
      <c r="H35" s="14"/>
      <c r="I35" s="14"/>
      <c r="J35" s="14"/>
      <c r="K35" s="14"/>
      <c r="L35" s="14"/>
      <c r="M35" s="14"/>
      <c r="Q35">
        <f>Q28+Q29</f>
        <v>170</v>
      </c>
      <c r="R35">
        <f>R28+R29</f>
        <v>25</v>
      </c>
      <c r="S35">
        <f>S28+S29</f>
        <v>195</v>
      </c>
    </row>
    <row r="36" spans="1:19" ht="15" customHeight="1">
      <c r="A36" s="16" t="s">
        <v>971</v>
      </c>
      <c r="B36" s="15"/>
      <c r="C36" s="15"/>
      <c r="D36" s="15"/>
      <c r="E36" s="15"/>
      <c r="F36" s="15"/>
      <c r="G36" s="15"/>
      <c r="J36" s="16"/>
      <c r="K36" s="738"/>
      <c r="L36" s="739"/>
      <c r="M36" s="741" t="s">
        <v>12</v>
      </c>
      <c r="N36" s="741"/>
      <c r="O36" s="450"/>
      <c r="S36">
        <f>SUM(S34:S35)</f>
        <v>431</v>
      </c>
    </row>
    <row r="37" spans="1:14" ht="15" customHeight="1">
      <c r="A37" s="738" t="s">
        <v>13</v>
      </c>
      <c r="B37" s="738"/>
      <c r="C37" s="738"/>
      <c r="D37" s="738"/>
      <c r="E37" s="738"/>
      <c r="F37" s="738"/>
      <c r="G37" s="738"/>
      <c r="H37" s="738"/>
      <c r="I37" s="738"/>
      <c r="J37" s="738"/>
      <c r="K37" s="738"/>
      <c r="L37" s="738"/>
      <c r="M37" s="738"/>
      <c r="N37" s="738"/>
    </row>
    <row r="38" spans="1:14" ht="15.75">
      <c r="A38" s="738" t="s">
        <v>14</v>
      </c>
      <c r="B38" s="738"/>
      <c r="C38" s="738"/>
      <c r="D38" s="738"/>
      <c r="E38" s="738"/>
      <c r="F38" s="738"/>
      <c r="G38" s="738"/>
      <c r="H38" s="738"/>
      <c r="I38" s="738"/>
      <c r="J38" s="738"/>
      <c r="K38" s="738"/>
      <c r="L38" s="738"/>
      <c r="M38" s="738"/>
      <c r="N38" s="738"/>
    </row>
    <row r="39" spans="11:14" ht="12.75">
      <c r="K39" s="655" t="s">
        <v>84</v>
      </c>
      <c r="L39" s="655"/>
      <c r="M39" s="655"/>
      <c r="N39" s="655"/>
    </row>
    <row r="40" spans="1:13" ht="12.75">
      <c r="A40" s="737"/>
      <c r="B40" s="737"/>
      <c r="C40" s="737"/>
      <c r="D40" s="737"/>
      <c r="E40" s="737"/>
      <c r="F40" s="737"/>
      <c r="G40" s="737"/>
      <c r="H40" s="737"/>
      <c r="I40" s="737"/>
      <c r="J40" s="737"/>
      <c r="K40" s="737"/>
      <c r="L40" s="737"/>
      <c r="M40" s="737"/>
    </row>
  </sheetData>
  <sheetProtection/>
  <mergeCells count="19">
    <mergeCell ref="A40:M40"/>
    <mergeCell ref="K36:L36"/>
    <mergeCell ref="A38:N38"/>
    <mergeCell ref="A37:N37"/>
    <mergeCell ref="H9:L9"/>
    <mergeCell ref="C9:G9"/>
    <mergeCell ref="K39:N39"/>
    <mergeCell ref="N9:N10"/>
    <mergeCell ref="M36:N36"/>
    <mergeCell ref="L7:N7"/>
    <mergeCell ref="A7:B7"/>
    <mergeCell ref="M9:M10"/>
    <mergeCell ref="D1:I1"/>
    <mergeCell ref="A5:M5"/>
    <mergeCell ref="A3:M3"/>
    <mergeCell ref="A2:M2"/>
    <mergeCell ref="L1:M1"/>
    <mergeCell ref="B9:B10"/>
    <mergeCell ref="A9:A1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view="pageBreakPreview" zoomScale="90" zoomScaleSheetLayoutView="90" zoomScalePageLayoutView="0" workbookViewId="0" topLeftCell="A10">
      <selection activeCell="A36" sqref="A36:N36"/>
    </sheetView>
  </sheetViews>
  <sheetFormatPr defaultColWidth="9.140625" defaultRowHeight="12.75"/>
  <cols>
    <col min="1" max="1" width="7.57421875" style="0" customWidth="1"/>
    <col min="2" max="2" width="10.7109375" style="0" customWidth="1"/>
    <col min="3" max="3" width="9.7109375" style="0" customWidth="1"/>
    <col min="5" max="5" width="9.57421875" style="0" customWidth="1"/>
    <col min="6" max="6" width="7.57421875" style="0" customWidth="1"/>
    <col min="7" max="7" width="8.421875" style="0" customWidth="1"/>
    <col min="8" max="8" width="10.57421875" style="0" customWidth="1"/>
    <col min="9" max="9" width="9.8515625" style="0" customWidth="1"/>
    <col min="12" max="12" width="7.57421875" style="0" customWidth="1"/>
    <col min="13" max="13" width="12.28125" style="0" customWidth="1"/>
    <col min="14" max="14" width="15.8515625" style="0" customWidth="1"/>
  </cols>
  <sheetData>
    <row r="1" spans="4:13" ht="12.75" customHeight="1">
      <c r="D1" s="656"/>
      <c r="E1" s="656"/>
      <c r="F1" s="656"/>
      <c r="G1" s="656"/>
      <c r="H1" s="656"/>
      <c r="I1" s="656"/>
      <c r="J1" s="656"/>
      <c r="K1" s="1"/>
      <c r="M1" s="113" t="s">
        <v>90</v>
      </c>
    </row>
    <row r="2" spans="1:14" ht="15">
      <c r="A2" s="743" t="s">
        <v>0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</row>
    <row r="3" spans="1:14" ht="20.25">
      <c r="A3" s="653" t="s">
        <v>648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</row>
    <row r="4" ht="11.25" customHeight="1"/>
    <row r="5" spans="1:14" ht="15.75">
      <c r="A5" s="654" t="s">
        <v>654</v>
      </c>
      <c r="B5" s="654"/>
      <c r="C5" s="654"/>
      <c r="D5" s="654"/>
      <c r="E5" s="654"/>
      <c r="F5" s="654"/>
      <c r="G5" s="654"/>
      <c r="H5" s="654"/>
      <c r="I5" s="654"/>
      <c r="J5" s="654"/>
      <c r="K5" s="654"/>
      <c r="L5" s="654"/>
      <c r="M5" s="654"/>
      <c r="N5" s="654"/>
    </row>
    <row r="7" spans="1:14" ht="12.75">
      <c r="A7" s="655" t="s">
        <v>167</v>
      </c>
      <c r="B7" s="655"/>
      <c r="C7" s="17" t="s">
        <v>826</v>
      </c>
      <c r="L7" s="733" t="s">
        <v>952</v>
      </c>
      <c r="M7" s="733"/>
      <c r="N7" s="733"/>
    </row>
    <row r="8" spans="1:14" ht="12.75">
      <c r="A8" s="34"/>
      <c r="B8" s="34"/>
      <c r="C8" s="17"/>
      <c r="L8" s="145"/>
      <c r="M8" s="145"/>
      <c r="N8" s="145"/>
    </row>
    <row r="9" spans="1:14" ht="15.75" customHeight="1">
      <c r="A9" s="734" t="s">
        <v>2</v>
      </c>
      <c r="B9" s="734" t="s">
        <v>3</v>
      </c>
      <c r="C9" s="629" t="s">
        <v>4</v>
      </c>
      <c r="D9" s="629"/>
      <c r="E9" s="629"/>
      <c r="F9" s="629"/>
      <c r="G9" s="629"/>
      <c r="H9" s="629" t="s">
        <v>104</v>
      </c>
      <c r="I9" s="629"/>
      <c r="J9" s="629"/>
      <c r="K9" s="629"/>
      <c r="L9" s="629"/>
      <c r="M9" s="734" t="s">
        <v>139</v>
      </c>
      <c r="N9" s="657" t="s">
        <v>140</v>
      </c>
    </row>
    <row r="10" spans="1:19" ht="51">
      <c r="A10" s="735"/>
      <c r="B10" s="735"/>
      <c r="C10" s="5" t="s">
        <v>5</v>
      </c>
      <c r="D10" s="5" t="s">
        <v>6</v>
      </c>
      <c r="E10" s="5" t="s">
        <v>370</v>
      </c>
      <c r="F10" s="5" t="s">
        <v>102</v>
      </c>
      <c r="G10" s="5" t="s">
        <v>213</v>
      </c>
      <c r="H10" s="5" t="s">
        <v>5</v>
      </c>
      <c r="I10" s="5" t="s">
        <v>6</v>
      </c>
      <c r="J10" s="5" t="s">
        <v>370</v>
      </c>
      <c r="K10" s="5" t="s">
        <v>102</v>
      </c>
      <c r="L10" s="5" t="s">
        <v>212</v>
      </c>
      <c r="M10" s="735"/>
      <c r="N10" s="657"/>
      <c r="R10" s="9"/>
      <c r="S10" s="14"/>
    </row>
    <row r="11" spans="1:14" s="16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</row>
    <row r="12" spans="1:19" ht="12.75">
      <c r="A12" s="8">
        <v>1</v>
      </c>
      <c r="B12" s="21" t="s">
        <v>826</v>
      </c>
      <c r="C12" s="8">
        <v>53</v>
      </c>
      <c r="D12" s="8">
        <v>19</v>
      </c>
      <c r="E12" s="8"/>
      <c r="F12" s="527"/>
      <c r="G12" s="530">
        <f>C12+D12+E12+F12</f>
        <v>72</v>
      </c>
      <c r="H12" s="8">
        <v>53</v>
      </c>
      <c r="I12" s="8">
        <v>18</v>
      </c>
      <c r="J12" s="8"/>
      <c r="K12" s="8"/>
      <c r="L12" s="530">
        <f>H12+I12+J12+K12</f>
        <v>71</v>
      </c>
      <c r="M12" s="8">
        <f>G12-L12</f>
        <v>1</v>
      </c>
      <c r="N12" s="9"/>
      <c r="Q12">
        <v>55</v>
      </c>
      <c r="R12">
        <v>19</v>
      </c>
      <c r="S12">
        <f>Q12+R12</f>
        <v>74</v>
      </c>
    </row>
    <row r="13" spans="1:19" ht="12.75">
      <c r="A13" s="8">
        <v>2</v>
      </c>
      <c r="B13" s="21" t="s">
        <v>827</v>
      </c>
      <c r="C13" s="8">
        <v>27</v>
      </c>
      <c r="D13" s="8">
        <v>5</v>
      </c>
      <c r="E13" s="8"/>
      <c r="F13" s="527"/>
      <c r="G13" s="530">
        <f>C13+D13+E13+F13</f>
        <v>32</v>
      </c>
      <c r="H13" s="8">
        <v>27</v>
      </c>
      <c r="I13" s="8">
        <v>5</v>
      </c>
      <c r="J13" s="8"/>
      <c r="K13" s="8"/>
      <c r="L13" s="530">
        <f>H13+I13+J13+K13</f>
        <v>32</v>
      </c>
      <c r="M13" s="8">
        <f>G13-L13</f>
        <v>0</v>
      </c>
      <c r="N13" s="9"/>
      <c r="Q13">
        <v>26</v>
      </c>
      <c r="R13">
        <v>5</v>
      </c>
      <c r="S13">
        <f>Q13+R13</f>
        <v>31</v>
      </c>
    </row>
    <row r="14" spans="1:19" ht="12.75">
      <c r="A14" s="8">
        <v>3</v>
      </c>
      <c r="B14" s="21" t="s">
        <v>828</v>
      </c>
      <c r="C14" s="8">
        <v>3</v>
      </c>
      <c r="D14" s="8">
        <v>0</v>
      </c>
      <c r="E14" s="8"/>
      <c r="F14" s="527"/>
      <c r="G14" s="530">
        <f>C14+D14+E14+F14</f>
        <v>3</v>
      </c>
      <c r="H14" s="8">
        <v>3</v>
      </c>
      <c r="I14" s="8">
        <v>0</v>
      </c>
      <c r="J14" s="8"/>
      <c r="K14" s="8"/>
      <c r="L14" s="530">
        <f>H14+I14+J14+K14</f>
        <v>3</v>
      </c>
      <c r="M14" s="8">
        <f>G14-L14</f>
        <v>0</v>
      </c>
      <c r="N14" s="9"/>
      <c r="Q14">
        <v>3</v>
      </c>
      <c r="R14">
        <v>0</v>
      </c>
      <c r="S14">
        <f>Q14+R14</f>
        <v>3</v>
      </c>
    </row>
    <row r="15" spans="1:19" ht="12.75">
      <c r="A15" s="8">
        <v>4</v>
      </c>
      <c r="B15" s="21" t="s">
        <v>829</v>
      </c>
      <c r="C15" s="8">
        <v>2</v>
      </c>
      <c r="D15" s="8">
        <v>1</v>
      </c>
      <c r="E15" s="8"/>
      <c r="F15" s="527"/>
      <c r="G15" s="530">
        <f>C15+D15+E15+F15</f>
        <v>3</v>
      </c>
      <c r="H15" s="8">
        <v>2</v>
      </c>
      <c r="I15" s="8">
        <v>1</v>
      </c>
      <c r="J15" s="8"/>
      <c r="K15" s="8"/>
      <c r="L15" s="530">
        <f>H15+I15+J15+K15</f>
        <v>3</v>
      </c>
      <c r="M15" s="8">
        <f>G15-L15</f>
        <v>0</v>
      </c>
      <c r="N15" s="9"/>
      <c r="Q15">
        <v>2</v>
      </c>
      <c r="R15">
        <v>1</v>
      </c>
      <c r="S15">
        <f>Q15+R15</f>
        <v>3</v>
      </c>
    </row>
    <row r="16" spans="1:19" ht="12.75">
      <c r="A16" s="8">
        <v>5</v>
      </c>
      <c r="B16" s="9"/>
      <c r="C16" s="8"/>
      <c r="D16" s="8"/>
      <c r="E16" s="8"/>
      <c r="F16" s="527"/>
      <c r="G16" s="530"/>
      <c r="H16" s="8"/>
      <c r="I16" s="8"/>
      <c r="J16" s="8"/>
      <c r="K16" s="8"/>
      <c r="L16" s="8"/>
      <c r="M16" s="8"/>
      <c r="N16" s="9"/>
      <c r="S16">
        <f>SUM(S12:S15)</f>
        <v>111</v>
      </c>
    </row>
    <row r="17" spans="1:14" ht="12.75">
      <c r="A17" s="8">
        <v>6</v>
      </c>
      <c r="B17" s="9"/>
      <c r="C17" s="8"/>
      <c r="D17" s="8"/>
      <c r="E17" s="8"/>
      <c r="F17" s="527"/>
      <c r="G17" s="530"/>
      <c r="H17" s="8"/>
      <c r="I17" s="8"/>
      <c r="J17" s="8"/>
      <c r="K17" s="8"/>
      <c r="L17" s="8"/>
      <c r="M17" s="8"/>
      <c r="N17" s="9"/>
    </row>
    <row r="18" spans="1:14" ht="12.75">
      <c r="A18" s="8">
        <v>7</v>
      </c>
      <c r="B18" s="9"/>
      <c r="C18" s="8"/>
      <c r="D18" s="8"/>
      <c r="E18" s="8"/>
      <c r="F18" s="527"/>
      <c r="G18" s="530"/>
      <c r="H18" s="8"/>
      <c r="I18" s="8"/>
      <c r="J18" s="8"/>
      <c r="K18" s="8"/>
      <c r="L18" s="8"/>
      <c r="M18" s="8"/>
      <c r="N18" s="9"/>
    </row>
    <row r="19" spans="1:14" ht="12.75">
      <c r="A19" s="8">
        <v>8</v>
      </c>
      <c r="B19" s="9"/>
      <c r="C19" s="8"/>
      <c r="D19" s="8"/>
      <c r="E19" s="8"/>
      <c r="F19" s="527"/>
      <c r="G19" s="530"/>
      <c r="H19" s="8"/>
      <c r="I19" s="8"/>
      <c r="J19" s="8"/>
      <c r="K19" s="8"/>
      <c r="L19" s="8"/>
      <c r="M19" s="8"/>
      <c r="N19" s="9"/>
    </row>
    <row r="20" spans="1:14" ht="12.75">
      <c r="A20" s="8">
        <v>9</v>
      </c>
      <c r="B20" s="9"/>
      <c r="C20" s="8"/>
      <c r="D20" s="8"/>
      <c r="E20" s="8"/>
      <c r="F20" s="527"/>
      <c r="G20" s="530"/>
      <c r="H20" s="8"/>
      <c r="I20" s="8"/>
      <c r="J20" s="8"/>
      <c r="K20" s="8"/>
      <c r="L20" s="8"/>
      <c r="M20" s="8"/>
      <c r="N20" s="9"/>
    </row>
    <row r="21" spans="1:14" ht="12.75">
      <c r="A21" s="8">
        <v>10</v>
      </c>
      <c r="B21" s="9"/>
      <c r="C21" s="8"/>
      <c r="D21" s="8"/>
      <c r="E21" s="8"/>
      <c r="F21" s="527"/>
      <c r="G21" s="530"/>
      <c r="H21" s="8"/>
      <c r="I21" s="8"/>
      <c r="J21" s="8"/>
      <c r="K21" s="8"/>
      <c r="L21" s="8"/>
      <c r="M21" s="8"/>
      <c r="N21" s="9"/>
    </row>
    <row r="22" spans="1:14" ht="12.75">
      <c r="A22" s="8">
        <v>11</v>
      </c>
      <c r="B22" s="9"/>
      <c r="C22" s="8"/>
      <c r="D22" s="8"/>
      <c r="E22" s="8"/>
      <c r="F22" s="527"/>
      <c r="G22" s="530"/>
      <c r="H22" s="8"/>
      <c r="I22" s="8"/>
      <c r="J22" s="8"/>
      <c r="K22" s="8"/>
      <c r="L22" s="8"/>
      <c r="M22" s="8"/>
      <c r="N22" s="9"/>
    </row>
    <row r="23" spans="1:14" ht="12.75">
      <c r="A23" s="8">
        <v>12</v>
      </c>
      <c r="B23" s="9"/>
      <c r="C23" s="8"/>
      <c r="D23" s="8"/>
      <c r="E23" s="8"/>
      <c r="F23" s="527"/>
      <c r="G23" s="530"/>
      <c r="H23" s="8"/>
      <c r="I23" s="8"/>
      <c r="J23" s="8"/>
      <c r="K23" s="8"/>
      <c r="L23" s="8"/>
      <c r="M23" s="8"/>
      <c r="N23" s="9"/>
    </row>
    <row r="24" spans="1:14" ht="12.75">
      <c r="A24" s="8">
        <v>13</v>
      </c>
      <c r="B24" s="9"/>
      <c r="C24" s="8"/>
      <c r="D24" s="8"/>
      <c r="E24" s="8"/>
      <c r="F24" s="527"/>
      <c r="G24" s="530"/>
      <c r="H24" s="8"/>
      <c r="I24" s="8"/>
      <c r="J24" s="8"/>
      <c r="K24" s="8"/>
      <c r="L24" s="8"/>
      <c r="M24" s="8"/>
      <c r="N24" s="9"/>
    </row>
    <row r="25" spans="1:14" ht="12.75">
      <c r="A25" s="8">
        <v>14</v>
      </c>
      <c r="B25" s="9"/>
      <c r="C25" s="8"/>
      <c r="D25" s="8"/>
      <c r="E25" s="8"/>
      <c r="F25" s="527"/>
      <c r="G25" s="530"/>
      <c r="H25" s="8"/>
      <c r="I25" s="8"/>
      <c r="J25" s="8"/>
      <c r="K25" s="8"/>
      <c r="L25" s="8"/>
      <c r="M25" s="8"/>
      <c r="N25" s="9"/>
    </row>
    <row r="26" spans="1:14" ht="12.75">
      <c r="A26" s="11" t="s">
        <v>7</v>
      </c>
      <c r="B26" s="9"/>
      <c r="C26" s="8"/>
      <c r="D26" s="8"/>
      <c r="E26" s="8"/>
      <c r="F26" s="527"/>
      <c r="G26" s="530"/>
      <c r="H26" s="8"/>
      <c r="I26" s="8"/>
      <c r="J26" s="8"/>
      <c r="K26" s="8"/>
      <c r="L26" s="8"/>
      <c r="M26" s="8"/>
      <c r="N26" s="9"/>
    </row>
    <row r="27" spans="1:14" ht="12.75">
      <c r="A27" s="11" t="s">
        <v>7</v>
      </c>
      <c r="B27" s="9"/>
      <c r="C27" s="8"/>
      <c r="D27" s="8"/>
      <c r="E27" s="8"/>
      <c r="F27" s="527"/>
      <c r="G27" s="530"/>
      <c r="H27" s="8"/>
      <c r="I27" s="8"/>
      <c r="J27" s="8"/>
      <c r="K27" s="8"/>
      <c r="L27" s="8"/>
      <c r="M27" s="8"/>
      <c r="N27" s="9"/>
    </row>
    <row r="28" spans="1:14" ht="12.75">
      <c r="A28" s="3" t="s">
        <v>18</v>
      </c>
      <c r="B28" s="9"/>
      <c r="C28" s="8">
        <f>SUM(C12:C27)</f>
        <v>85</v>
      </c>
      <c r="D28" s="8">
        <f aca="true" t="shared" si="0" ref="D28:M28">SUM(D12:D27)</f>
        <v>25</v>
      </c>
      <c r="E28" s="8">
        <f t="shared" si="0"/>
        <v>0</v>
      </c>
      <c r="F28" s="8">
        <f t="shared" si="0"/>
        <v>0</v>
      </c>
      <c r="G28" s="8">
        <f t="shared" si="0"/>
        <v>110</v>
      </c>
      <c r="H28" s="8">
        <f t="shared" si="0"/>
        <v>85</v>
      </c>
      <c r="I28" s="8">
        <f t="shared" si="0"/>
        <v>24</v>
      </c>
      <c r="J28" s="8">
        <f t="shared" si="0"/>
        <v>0</v>
      </c>
      <c r="K28" s="8">
        <f t="shared" si="0"/>
        <v>0</v>
      </c>
      <c r="L28" s="8">
        <f t="shared" si="0"/>
        <v>109</v>
      </c>
      <c r="M28" s="8">
        <f t="shared" si="0"/>
        <v>1</v>
      </c>
      <c r="N28" s="9"/>
    </row>
    <row r="29" spans="1:14" ht="12.75" customHeight="1">
      <c r="A29" s="744"/>
      <c r="B29" s="745"/>
      <c r="C29" s="745"/>
      <c r="D29" s="745"/>
      <c r="E29" s="745"/>
      <c r="F29" s="745"/>
      <c r="G29" s="745"/>
      <c r="H29" s="745"/>
      <c r="I29" s="745"/>
      <c r="J29" s="745"/>
      <c r="K29" s="745"/>
      <c r="L29" s="745"/>
      <c r="M29" s="745"/>
      <c r="N29" s="14"/>
    </row>
    <row r="30" spans="1:14" ht="12.75">
      <c r="A30" s="746"/>
      <c r="B30" s="746"/>
      <c r="C30" s="746"/>
      <c r="D30" s="746"/>
      <c r="E30" s="746"/>
      <c r="F30" s="746"/>
      <c r="G30" s="746"/>
      <c r="H30" s="746"/>
      <c r="I30" s="746"/>
      <c r="J30" s="746"/>
      <c r="K30" s="746"/>
      <c r="L30" s="746"/>
      <c r="M30" s="746"/>
      <c r="N30" s="14"/>
    </row>
    <row r="31" ht="12.75">
      <c r="A31" s="12" t="s">
        <v>8</v>
      </c>
    </row>
    <row r="32" ht="12.75">
      <c r="A32" t="s">
        <v>9</v>
      </c>
    </row>
    <row r="33" spans="1:14" ht="12.75">
      <c r="A33" t="s">
        <v>10</v>
      </c>
      <c r="L33" s="13" t="s">
        <v>11</v>
      </c>
      <c r="M33" s="13"/>
      <c r="N33" s="13" t="s">
        <v>11</v>
      </c>
    </row>
    <row r="34" spans="1:12" ht="12.75">
      <c r="A34" s="17" t="s">
        <v>437</v>
      </c>
      <c r="J34" s="13"/>
      <c r="K34" s="13"/>
      <c r="L34" s="13"/>
    </row>
    <row r="35" spans="3:13" ht="12.75">
      <c r="C35" s="17" t="s">
        <v>438</v>
      </c>
      <c r="E35" s="14"/>
      <c r="F35" s="14"/>
      <c r="G35" s="14"/>
      <c r="H35" s="14"/>
      <c r="I35" s="14"/>
      <c r="J35" s="14"/>
      <c r="K35" s="14"/>
      <c r="L35" s="14"/>
      <c r="M35" s="14"/>
    </row>
    <row r="36" spans="1:14" ht="27" customHeight="1">
      <c r="A36" s="742" t="s">
        <v>1039</v>
      </c>
      <c r="B36" s="742"/>
      <c r="C36" s="742"/>
      <c r="D36" s="742"/>
      <c r="E36" s="742"/>
      <c r="F36" s="742"/>
      <c r="G36" s="742"/>
      <c r="H36" s="742"/>
      <c r="I36" s="742"/>
      <c r="J36" s="742"/>
      <c r="K36" s="742"/>
      <c r="L36" s="742"/>
      <c r="M36" s="742"/>
      <c r="N36" s="742"/>
    </row>
    <row r="37" spans="5:14" ht="12.75"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ht="15.75" customHeight="1">
      <c r="A38" s="16" t="s">
        <v>971</v>
      </c>
      <c r="B38" s="15"/>
      <c r="C38" s="15"/>
      <c r="D38" s="15"/>
      <c r="E38" s="15"/>
      <c r="F38" s="15"/>
      <c r="G38" s="15"/>
      <c r="H38" s="15"/>
      <c r="L38" s="738" t="s">
        <v>12</v>
      </c>
      <c r="M38" s="738"/>
      <c r="N38" s="738"/>
    </row>
    <row r="39" spans="1:14" ht="15.75" customHeight="1">
      <c r="A39" s="738" t="s">
        <v>13</v>
      </c>
      <c r="B39" s="738"/>
      <c r="C39" s="738"/>
      <c r="D39" s="738"/>
      <c r="E39" s="738"/>
      <c r="F39" s="738"/>
      <c r="G39" s="738"/>
      <c r="H39" s="738"/>
      <c r="I39" s="738"/>
      <c r="J39" s="738"/>
      <c r="K39" s="738"/>
      <c r="L39" s="738"/>
      <c r="M39" s="738"/>
      <c r="N39" s="738"/>
    </row>
    <row r="40" spans="1:14" ht="15.75">
      <c r="A40" s="738" t="s">
        <v>14</v>
      </c>
      <c r="B40" s="738"/>
      <c r="C40" s="738"/>
      <c r="D40" s="738"/>
      <c r="E40" s="738"/>
      <c r="F40" s="738"/>
      <c r="G40" s="738"/>
      <c r="H40" s="738"/>
      <c r="I40" s="738"/>
      <c r="J40" s="738"/>
      <c r="K40" s="738"/>
      <c r="L40" s="738"/>
      <c r="M40" s="738"/>
      <c r="N40" s="738"/>
    </row>
    <row r="41" spans="12:14" ht="12.75">
      <c r="L41" s="655"/>
      <c r="M41" s="655"/>
      <c r="N41" s="655"/>
    </row>
    <row r="42" spans="1:14" ht="12.75">
      <c r="A42" s="737"/>
      <c r="B42" s="737"/>
      <c r="C42" s="737"/>
      <c r="D42" s="737"/>
      <c r="E42" s="737"/>
      <c r="F42" s="737"/>
      <c r="G42" s="737"/>
      <c r="H42" s="737"/>
      <c r="I42" s="737"/>
      <c r="J42" s="737"/>
      <c r="K42" s="737"/>
      <c r="L42" s="737"/>
      <c r="M42" s="737"/>
      <c r="N42" s="737"/>
    </row>
  </sheetData>
  <sheetProtection/>
  <mergeCells count="19">
    <mergeCell ref="A42:N42"/>
    <mergeCell ref="L38:N38"/>
    <mergeCell ref="A39:N39"/>
    <mergeCell ref="M9:M10"/>
    <mergeCell ref="N9:N10"/>
    <mergeCell ref="L41:N41"/>
    <mergeCell ref="A40:N40"/>
    <mergeCell ref="A9:A10"/>
    <mergeCell ref="B9:B10"/>
    <mergeCell ref="C9:G9"/>
    <mergeCell ref="A36:N36"/>
    <mergeCell ref="H9:L9"/>
    <mergeCell ref="D1:J1"/>
    <mergeCell ref="A2:N2"/>
    <mergeCell ref="A3:N3"/>
    <mergeCell ref="A5:N5"/>
    <mergeCell ref="L7:N7"/>
    <mergeCell ref="A7:B7"/>
    <mergeCell ref="A29:M3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2018-05-08T04:12:49Z</cp:lastPrinted>
  <dcterms:created xsi:type="dcterms:W3CDTF">1996-10-14T23:33:28Z</dcterms:created>
  <dcterms:modified xsi:type="dcterms:W3CDTF">2018-05-08T04:38:00Z</dcterms:modified>
  <cp:category/>
  <cp:version/>
  <cp:contentType/>
  <cp:contentStatus/>
</cp:coreProperties>
</file>